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1"/>
  </bookViews>
  <sheets>
    <sheet name="Grupos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</sheets>
  <definedNames/>
  <calcPr fullCalcOnLoad="1"/>
</workbook>
</file>

<file path=xl/sharedStrings.xml><?xml version="1.0" encoding="utf-8"?>
<sst xmlns="http://schemas.openxmlformats.org/spreadsheetml/2006/main" count="1949" uniqueCount="82">
  <si>
    <t>Cota Mínima</t>
  </si>
  <si>
    <t>GRUPO</t>
  </si>
  <si>
    <t>Data</t>
  </si>
  <si>
    <t>Agência</t>
  </si>
  <si>
    <t>Conta</t>
  </si>
  <si>
    <t>Sistema BEA (média das cotas acima)</t>
  </si>
  <si>
    <t>Dezenas</t>
  </si>
  <si>
    <t>Apostas</t>
  </si>
  <si>
    <t>Qtde</t>
  </si>
  <si>
    <t>Vlr Unitário</t>
  </si>
  <si>
    <t>Vlt total</t>
  </si>
  <si>
    <t>Grupo</t>
  </si>
  <si>
    <t>Conc</t>
  </si>
  <si>
    <t>DS</t>
  </si>
  <si>
    <t>Resultado Oficial MEGA</t>
  </si>
  <si>
    <t>Acertos</t>
  </si>
  <si>
    <t>001</t>
  </si>
  <si>
    <t>002</t>
  </si>
  <si>
    <t>003</t>
  </si>
  <si>
    <t>004</t>
  </si>
  <si>
    <t>005</t>
  </si>
  <si>
    <t>006</t>
  </si>
  <si>
    <t>GRUPO:</t>
  </si>
  <si>
    <t>QUADRA</t>
  </si>
  <si>
    <t>QUINA</t>
  </si>
  <si>
    <t>SENA</t>
  </si>
  <si>
    <t>Cota R$</t>
  </si>
  <si>
    <t>Rateio R$</t>
  </si>
  <si>
    <t>Valor de 1 Cartão da MEGA:</t>
  </si>
  <si>
    <t>Data LIMITE p/participação:</t>
  </si>
  <si>
    <t>Total arrecadado R$</t>
  </si>
  <si>
    <t>Sena</t>
  </si>
  <si>
    <t>Quadras?</t>
  </si>
  <si>
    <t>Quinas?</t>
  </si>
  <si>
    <t>Senas?</t>
  </si>
  <si>
    <t>6 acertos</t>
  </si>
  <si>
    <t>5 acertos</t>
  </si>
  <si>
    <t>4 acertos</t>
  </si>
  <si>
    <t>Quadras</t>
  </si>
  <si>
    <t>Quinas</t>
  </si>
  <si>
    <t>Jogos</t>
  </si>
  <si>
    <t>QUADRAS</t>
  </si>
  <si>
    <t>QUINAS</t>
  </si>
  <si>
    <t>SENAS</t>
  </si>
  <si>
    <t>007</t>
  </si>
  <si>
    <t>Valor  R$</t>
  </si>
  <si>
    <t>Qtde de Cotas</t>
  </si>
  <si>
    <t>Qtde de Apostas</t>
  </si>
  <si>
    <t>--- Valores</t>
  </si>
  <si>
    <t>Unitários ---</t>
  </si>
  <si>
    <t>Totais ---</t>
  </si>
  <si>
    <t>Cartões</t>
  </si>
  <si>
    <t>Quantidade de prêmios a receber acertando</t>
  </si>
  <si>
    <t>Com o total arrecadado acima dá para fazer:</t>
  </si>
  <si>
    <t>ACERTOS</t>
  </si>
  <si>
    <t>%</t>
  </si>
  <si>
    <t>Qtde Cartões</t>
  </si>
  <si>
    <t>Quadra</t>
  </si>
  <si>
    <t>Quina</t>
  </si>
  <si>
    <t>Quadras:</t>
  </si>
  <si>
    <t>Quinas:</t>
  </si>
  <si>
    <t>Senas:</t>
  </si>
  <si>
    <t>Cartão Nº</t>
  </si>
  <si>
    <t>BEA - BOLÃO ENTRE AMIGOS</t>
  </si>
  <si>
    <r>
      <t xml:space="preserve">Verifique em quais GRUPOS você está participando, teclando </t>
    </r>
    <r>
      <rPr>
        <sz val="10"/>
        <rFont val="Arial"/>
        <family val="2"/>
      </rPr>
      <t>CTRL + L</t>
    </r>
    <r>
      <rPr>
        <sz val="10"/>
        <color indexed="23"/>
        <rFont val="Arial"/>
        <family val="0"/>
      </rPr>
      <t xml:space="preserve"> . </t>
    </r>
  </si>
  <si>
    <r>
      <t xml:space="preserve">Informe o número da sua </t>
    </r>
    <r>
      <rPr>
        <sz val="10"/>
        <rFont val="Arial"/>
        <family val="2"/>
      </rPr>
      <t>conta</t>
    </r>
    <r>
      <rPr>
        <sz val="10"/>
        <color indexed="23"/>
        <rFont val="Arial"/>
        <family val="0"/>
      </rPr>
      <t>.</t>
    </r>
  </si>
  <si>
    <t>http://bolao.setydeias.net</t>
  </si>
  <si>
    <t>Total de todos os grupos:</t>
  </si>
  <si>
    <t>Prêmios</t>
  </si>
  <si>
    <t>0</t>
  </si>
  <si>
    <t>1</t>
  </si>
  <si>
    <t>2</t>
  </si>
  <si>
    <t>3</t>
  </si>
  <si>
    <t>Arrecadação</t>
  </si>
  <si>
    <t>R$</t>
  </si>
  <si>
    <t>Arrecadação:</t>
  </si>
  <si>
    <t>Resultado Oficial da MEGA-SENA</t>
  </si>
  <si>
    <t>O RESULTADO oficial e os valores dos PRÊMIOS só podem ser inseridos na aba "Grupos" (rodapé).</t>
  </si>
  <si>
    <t>2812</t>
  </si>
  <si>
    <t>777-3</t>
  </si>
  <si>
    <t>3472</t>
  </si>
  <si>
    <t>77777-3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</si>
</sst>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F800]dddd\,\ mmmm\ dd\,\ yyyy"/>
    <numFmt numFmtId="165" formatCode="dd/mm/yy;@"/>
    <numFmt numFmtId="166" formatCode="[$-416]dddd\,\ d&quot; de &quot;mmmm&quot; de &quot;yyyy"/>
    <numFmt numFmtId="167" formatCode="[Black][&lt;=0]0;[Red][&gt;0]0;General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#,##0.0"/>
  </numFmts>
  <fonts count="47">
    <font>
      <sz val="10"/>
      <name val="Arial"/>
      <family val="0"/>
    </font>
    <font>
      <sz val="10"/>
      <color indexed="10"/>
      <name val="Arial"/>
      <family val="0"/>
    </font>
    <font>
      <sz val="14"/>
      <color indexed="12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8"/>
      <color indexed="20"/>
      <name val="Arial"/>
      <family val="0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sz val="8"/>
      <color indexed="61"/>
      <name val="Arial"/>
      <family val="0"/>
    </font>
    <font>
      <sz val="14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23"/>
      <name val="Arial"/>
      <family val="2"/>
    </font>
    <font>
      <sz val="8"/>
      <color indexed="22"/>
      <name val="Arial"/>
      <family val="0"/>
    </font>
    <font>
      <sz val="18"/>
      <color indexed="12"/>
      <name val="Arial"/>
      <family val="0"/>
    </font>
    <font>
      <b/>
      <sz val="11"/>
      <name val="Arial"/>
      <family val="2"/>
    </font>
    <font>
      <sz val="10"/>
      <color indexed="20"/>
      <name val="Arial"/>
      <family val="2"/>
    </font>
    <font>
      <u val="single"/>
      <sz val="10"/>
      <color indexed="36"/>
      <name val="Arial"/>
      <family val="0"/>
    </font>
    <font>
      <b/>
      <sz val="10"/>
      <color indexed="2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22"/>
      <name val="Arial"/>
      <family val="2"/>
    </font>
    <font>
      <sz val="18"/>
      <color indexed="22"/>
      <name val="Arial"/>
      <family val="2"/>
    </font>
    <font>
      <sz val="14"/>
      <color indexed="22"/>
      <name val="Arial"/>
      <family val="2"/>
    </font>
    <font>
      <sz val="14"/>
      <color indexed="43"/>
      <name val="Arial"/>
      <family val="0"/>
    </font>
    <font>
      <b/>
      <sz val="12"/>
      <name val="Arial"/>
      <family val="0"/>
    </font>
    <font>
      <sz val="14"/>
      <color indexed="10"/>
      <name val="Arial"/>
      <family val="2"/>
    </font>
    <font>
      <sz val="8"/>
      <color indexed="17"/>
      <name val="Arial"/>
      <family val="2"/>
    </font>
    <font>
      <sz val="10"/>
      <color indexed="9"/>
      <name val="Arial"/>
      <family val="2"/>
    </font>
    <font>
      <sz val="14"/>
      <color indexed="20"/>
      <name val="Arial"/>
      <family val="0"/>
    </font>
    <font>
      <sz val="10"/>
      <color indexed="23"/>
      <name val="Arial"/>
      <family val="0"/>
    </font>
    <font>
      <sz val="14"/>
      <color indexed="44"/>
      <name val="Arial"/>
      <family val="2"/>
    </font>
    <font>
      <sz val="18"/>
      <color indexed="9"/>
      <name val="Arial"/>
      <family val="0"/>
    </font>
    <font>
      <sz val="8"/>
      <color indexed="23"/>
      <name val="Arial"/>
      <family val="0"/>
    </font>
    <font>
      <sz val="8"/>
      <color indexed="19"/>
      <name val="Arial"/>
      <family val="2"/>
    </font>
    <font>
      <sz val="8"/>
      <color indexed="63"/>
      <name val="Arial"/>
      <family val="0"/>
    </font>
    <font>
      <sz val="14"/>
      <color indexed="63"/>
      <name val="Arial"/>
      <family val="0"/>
    </font>
    <font>
      <sz val="10"/>
      <color indexed="63"/>
      <name val="Arial"/>
      <family val="2"/>
    </font>
    <font>
      <sz val="8"/>
      <color indexed="53"/>
      <name val="Arial"/>
      <family val="0"/>
    </font>
    <font>
      <sz val="10"/>
      <color indexed="55"/>
      <name val="Arial"/>
      <family val="0"/>
    </font>
    <font>
      <sz val="10"/>
      <color indexed="43"/>
      <name val="Arial"/>
      <family val="2"/>
    </font>
    <font>
      <sz val="8"/>
      <color indexed="47"/>
      <name val="Arial"/>
      <family val="0"/>
    </font>
    <font>
      <sz val="10"/>
      <color indexed="19"/>
      <name val="Arial"/>
      <family val="0"/>
    </font>
    <font>
      <u val="single"/>
      <sz val="10"/>
      <color indexed="19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4" fontId="0" fillId="2" borderId="0" xfId="0" applyNumberForma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3" fillId="4" borderId="1" xfId="0" applyFont="1" applyFill="1" applyBorder="1" applyAlignment="1" applyProtection="1">
      <alignment horizontal="center"/>
      <protection/>
    </xf>
    <xf numFmtId="4" fontId="3" fillId="4" borderId="2" xfId="0" applyNumberFormat="1" applyFont="1" applyFill="1" applyBorder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/>
      <protection/>
    </xf>
    <xf numFmtId="4" fontId="3" fillId="5" borderId="2" xfId="0" applyNumberFormat="1" applyFont="1" applyFill="1" applyBorder="1" applyAlignment="1" applyProtection="1">
      <alignment horizontal="right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3" fillId="7" borderId="0" xfId="0" applyFont="1" applyFill="1" applyBorder="1" applyAlignment="1" applyProtection="1">
      <alignment horizontal="center"/>
      <protection/>
    </xf>
    <xf numFmtId="0" fontId="3" fillId="7" borderId="0" xfId="0" applyFont="1" applyFill="1" applyBorder="1" applyAlignment="1" applyProtection="1">
      <alignment horizontal="left"/>
      <protection/>
    </xf>
    <xf numFmtId="0" fontId="3" fillId="7" borderId="0" xfId="0" applyFont="1" applyFill="1" applyBorder="1" applyAlignment="1" applyProtection="1">
      <alignment horizontal="right"/>
      <protection/>
    </xf>
    <xf numFmtId="4" fontId="3" fillId="7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4" fontId="3" fillId="2" borderId="0" xfId="0" applyNumberFormat="1" applyFont="1" applyFill="1" applyAlignment="1" applyProtection="1">
      <alignment horizontal="right"/>
      <protection/>
    </xf>
    <xf numFmtId="0" fontId="0" fillId="8" borderId="0" xfId="0" applyFill="1" applyAlignment="1" applyProtection="1">
      <alignment/>
      <protection/>
    </xf>
    <xf numFmtId="0" fontId="0" fillId="8" borderId="0" xfId="0" applyFill="1" applyAlignment="1" applyProtection="1">
      <alignment horizontal="center"/>
      <protection/>
    </xf>
    <xf numFmtId="0" fontId="0" fillId="8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/>
    </xf>
    <xf numFmtId="4" fontId="0" fillId="2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" fontId="10" fillId="8" borderId="0" xfId="0" applyNumberFormat="1" applyFont="1" applyFill="1" applyAlignment="1" applyProtection="1">
      <alignment horizontal="right"/>
      <protection/>
    </xf>
    <xf numFmtId="4" fontId="0" fillId="8" borderId="0" xfId="0" applyNumberFormat="1" applyFont="1" applyFill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1" fillId="8" borderId="0" xfId="0" applyFont="1" applyFill="1" applyAlignment="1" applyProtection="1">
      <alignment horizontal="center"/>
      <protection/>
    </xf>
    <xf numFmtId="165" fontId="11" fillId="8" borderId="0" xfId="0" applyNumberFormat="1" applyFont="1" applyFill="1" applyAlignment="1" applyProtection="1">
      <alignment horizontal="center"/>
      <protection/>
    </xf>
    <xf numFmtId="0" fontId="11" fillId="8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5" fontId="0" fillId="5" borderId="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" fontId="14" fillId="8" borderId="4" xfId="0" applyNumberFormat="1" applyFont="1" applyFill="1" applyBorder="1" applyAlignment="1" applyProtection="1">
      <alignment horizontal="center"/>
      <protection/>
    </xf>
    <xf numFmtId="0" fontId="14" fillId="8" borderId="4" xfId="0" applyNumberFormat="1" applyFont="1" applyFill="1" applyBorder="1" applyAlignment="1" applyProtection="1">
      <alignment horizontal="right"/>
      <protection/>
    </xf>
    <xf numFmtId="3" fontId="14" fillId="8" borderId="4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" fontId="0" fillId="8" borderId="5" xfId="0" applyNumberFormat="1" applyFont="1" applyFill="1" applyBorder="1" applyAlignment="1" applyProtection="1">
      <alignment horizontal="center"/>
      <protection/>
    </xf>
    <xf numFmtId="0" fontId="0" fillId="8" borderId="5" xfId="0" applyFont="1" applyFill="1" applyBorder="1" applyAlignment="1" applyProtection="1">
      <alignment horizontal="center"/>
      <protection/>
    </xf>
    <xf numFmtId="165" fontId="0" fillId="8" borderId="6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Alignment="1" applyProtection="1">
      <alignment/>
      <protection/>
    </xf>
    <xf numFmtId="1" fontId="0" fillId="5" borderId="0" xfId="0" applyNumberFormat="1" applyFill="1" applyAlignment="1" applyProtection="1">
      <alignment horizontal="center"/>
      <protection/>
    </xf>
    <xf numFmtId="1" fontId="0" fillId="5" borderId="3" xfId="0" applyNumberFormat="1" applyFont="1" applyFill="1" applyBorder="1" applyAlignment="1" applyProtection="1">
      <alignment horizontal="center"/>
      <protection/>
    </xf>
    <xf numFmtId="167" fontId="3" fillId="5" borderId="7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 applyProtection="1">
      <alignment/>
      <protection/>
    </xf>
    <xf numFmtId="1" fontId="0" fillId="9" borderId="0" xfId="0" applyNumberFormat="1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 horizontal="center"/>
      <protection/>
    </xf>
    <xf numFmtId="49" fontId="3" fillId="4" borderId="1" xfId="0" applyNumberFormat="1" applyFont="1" applyFill="1" applyBorder="1" applyAlignment="1" applyProtection="1">
      <alignment horizontal="center"/>
      <protection/>
    </xf>
    <xf numFmtId="49" fontId="3" fillId="5" borderId="1" xfId="0" applyNumberFormat="1" applyFont="1" applyFill="1" applyBorder="1" applyAlignment="1" applyProtection="1">
      <alignment horizontal="center"/>
      <protection/>
    </xf>
    <xf numFmtId="0" fontId="11" fillId="7" borderId="0" xfId="0" applyFont="1" applyFill="1" applyBorder="1" applyAlignment="1" applyProtection="1">
      <alignment horizontal="center"/>
      <protection/>
    </xf>
    <xf numFmtId="0" fontId="11" fillId="7" borderId="0" xfId="0" applyFont="1" applyFill="1" applyBorder="1" applyAlignment="1" applyProtection="1">
      <alignment horizontal="right"/>
      <protection/>
    </xf>
    <xf numFmtId="4" fontId="11" fillId="7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9" fontId="11" fillId="7" borderId="0" xfId="0" applyNumberFormat="1" applyFont="1" applyFill="1" applyBorder="1" applyAlignment="1" applyProtection="1">
      <alignment horizontal="left"/>
      <protection/>
    </xf>
    <xf numFmtId="165" fontId="0" fillId="2" borderId="0" xfId="0" applyNumberFormat="1" applyFill="1" applyAlignment="1" applyProtection="1">
      <alignment horizontal="center"/>
      <protection/>
    </xf>
    <xf numFmtId="165" fontId="3" fillId="3" borderId="1" xfId="0" applyNumberFormat="1" applyFont="1" applyFill="1" applyBorder="1" applyAlignment="1" applyProtection="1">
      <alignment horizontal="center"/>
      <protection/>
    </xf>
    <xf numFmtId="49" fontId="3" fillId="3" borderId="1" xfId="0" applyNumberFormat="1" applyFont="1" applyFill="1" applyBorder="1" applyAlignment="1" applyProtection="1">
      <alignment horizontal="right"/>
      <protection/>
    </xf>
    <xf numFmtId="4" fontId="3" fillId="3" borderId="1" xfId="0" applyNumberFormat="1" applyFont="1" applyFill="1" applyBorder="1" applyAlignment="1" applyProtection="1">
      <alignment horizontal="right"/>
      <protection/>
    </xf>
    <xf numFmtId="165" fontId="3" fillId="4" borderId="1" xfId="0" applyNumberFormat="1" applyFont="1" applyFill="1" applyBorder="1" applyAlignment="1" applyProtection="1">
      <alignment horizontal="center"/>
      <protection/>
    </xf>
    <xf numFmtId="49" fontId="3" fillId="4" borderId="1" xfId="0" applyNumberFormat="1" applyFont="1" applyFill="1" applyBorder="1" applyAlignment="1" applyProtection="1">
      <alignment horizontal="right"/>
      <protection/>
    </xf>
    <xf numFmtId="4" fontId="3" fillId="4" borderId="1" xfId="0" applyNumberFormat="1" applyFont="1" applyFill="1" applyBorder="1" applyAlignment="1" applyProtection="1">
      <alignment horizontal="right"/>
      <protection/>
    </xf>
    <xf numFmtId="165" fontId="3" fillId="5" borderId="1" xfId="0" applyNumberFormat="1" applyFont="1" applyFill="1" applyBorder="1" applyAlignment="1" applyProtection="1">
      <alignment horizontal="center"/>
      <protection/>
    </xf>
    <xf numFmtId="49" fontId="3" fillId="5" borderId="1" xfId="0" applyNumberFormat="1" applyFont="1" applyFill="1" applyBorder="1" applyAlignment="1" applyProtection="1">
      <alignment horizontal="right"/>
      <protection/>
    </xf>
    <xf numFmtId="4" fontId="3" fillId="5" borderId="1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4" fontId="3" fillId="7" borderId="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9" fontId="11" fillId="8" borderId="0" xfId="0" applyNumberFormat="1" applyFont="1" applyFill="1" applyAlignment="1" applyProtection="1">
      <alignment horizontal="center"/>
      <protection/>
    </xf>
    <xf numFmtId="49" fontId="0" fillId="2" borderId="0" xfId="0" applyNumberFormat="1" applyFill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1" fontId="0" fillId="2" borderId="3" xfId="0" applyNumberFormat="1" applyFont="1" applyFill="1" applyBorder="1" applyAlignment="1" applyProtection="1">
      <alignment horizontal="center"/>
      <protection/>
    </xf>
    <xf numFmtId="165" fontId="0" fillId="2" borderId="3" xfId="0" applyNumberFormat="1" applyFont="1" applyFill="1" applyBorder="1" applyAlignment="1" applyProtection="1">
      <alignment horizontal="center"/>
      <protection/>
    </xf>
    <xf numFmtId="3" fontId="2" fillId="10" borderId="3" xfId="0" applyNumberFormat="1" applyFont="1" applyFill="1" applyBorder="1" applyAlignment="1" applyProtection="1">
      <alignment horizontal="right"/>
      <protection/>
    </xf>
    <xf numFmtId="0" fontId="11" fillId="7" borderId="0" xfId="0" applyFont="1" applyFill="1" applyAlignment="1" applyProtection="1">
      <alignment/>
      <protection/>
    </xf>
    <xf numFmtId="1" fontId="11" fillId="7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right"/>
      <protection/>
    </xf>
    <xf numFmtId="4" fontId="3" fillId="2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1" fillId="8" borderId="8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7" borderId="0" xfId="0" applyFont="1" applyFill="1" applyBorder="1" applyAlignment="1" applyProtection="1">
      <alignment horizontal="left"/>
      <protection/>
    </xf>
    <xf numFmtId="165" fontId="0" fillId="2" borderId="3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0" fontId="20" fillId="8" borderId="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24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67" fontId="3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 horizontal="right"/>
      <protection/>
    </xf>
    <xf numFmtId="1" fontId="24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1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center"/>
      <protection/>
    </xf>
    <xf numFmtId="0" fontId="0" fillId="8" borderId="0" xfId="0" applyFont="1" applyFill="1" applyAlignment="1" applyProtection="1">
      <alignment horizontal="center"/>
      <protection/>
    </xf>
    <xf numFmtId="1" fontId="24" fillId="9" borderId="0" xfId="0" applyNumberFormat="1" applyFont="1" applyFill="1" applyAlignment="1" applyProtection="1">
      <alignment/>
      <protection/>
    </xf>
    <xf numFmtId="1" fontId="11" fillId="2" borderId="3" xfId="0" applyNumberFormat="1" applyFont="1" applyFill="1" applyBorder="1" applyAlignment="1" applyProtection="1">
      <alignment horizontal="center"/>
      <protection/>
    </xf>
    <xf numFmtId="0" fontId="2" fillId="7" borderId="0" xfId="0" applyFont="1" applyFill="1" applyBorder="1" applyAlignment="1" applyProtection="1">
      <alignment/>
      <protection/>
    </xf>
    <xf numFmtId="0" fontId="2" fillId="7" borderId="0" xfId="0" applyFont="1" applyFill="1" applyBorder="1" applyAlignment="1" applyProtection="1">
      <alignment horizontal="right"/>
      <protection/>
    </xf>
    <xf numFmtId="165" fontId="4" fillId="7" borderId="0" xfId="0" applyNumberFormat="1" applyFont="1" applyFill="1" applyBorder="1" applyAlignment="1" applyProtection="1">
      <alignment horizontal="center"/>
      <protection/>
    </xf>
    <xf numFmtId="49" fontId="4" fillId="7" borderId="0" xfId="0" applyNumberFormat="1" applyFont="1" applyFill="1" applyBorder="1" applyAlignment="1" applyProtection="1">
      <alignment horizontal="center"/>
      <protection/>
    </xf>
    <xf numFmtId="4" fontId="4" fillId="7" borderId="0" xfId="0" applyNumberFormat="1" applyFont="1" applyFill="1" applyBorder="1" applyAlignment="1" applyProtection="1">
      <alignment horizontal="right"/>
      <protection/>
    </xf>
    <xf numFmtId="49" fontId="27" fillId="7" borderId="0" xfId="0" applyNumberFormat="1" applyFont="1" applyFill="1" applyBorder="1" applyAlignment="1" applyProtection="1">
      <alignment horizontal="center"/>
      <protection/>
    </xf>
    <xf numFmtId="3" fontId="15" fillId="0" borderId="0" xfId="0" applyNumberFormat="1" applyFont="1" applyBorder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49" fontId="0" fillId="2" borderId="3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 quotePrefix="1">
      <alignment horizontal="right"/>
      <protection/>
    </xf>
    <xf numFmtId="0" fontId="18" fillId="2" borderId="0" xfId="0" applyFont="1" applyFill="1" applyAlignment="1" applyProtection="1">
      <alignment horizontal="right"/>
      <protection/>
    </xf>
    <xf numFmtId="4" fontId="7" fillId="2" borderId="0" xfId="0" applyNumberFormat="1" applyFont="1" applyFill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3" borderId="0" xfId="0" applyFont="1" applyFill="1" applyAlignment="1" applyProtection="1">
      <alignment horizontal="center" wrapText="1"/>
      <protection/>
    </xf>
    <xf numFmtId="0" fontId="0" fillId="8" borderId="0" xfId="0" applyFont="1" applyFill="1" applyAlignment="1" applyProtection="1">
      <alignment horizontal="center" wrapText="1"/>
      <protection/>
    </xf>
    <xf numFmtId="0" fontId="0" fillId="8" borderId="9" xfId="0" applyFont="1" applyFill="1" applyBorder="1" applyAlignment="1" applyProtection="1">
      <alignment horizontal="right" wrapText="1"/>
      <protection/>
    </xf>
    <xf numFmtId="0" fontId="0" fillId="8" borderId="0" xfId="0" applyFont="1" applyFill="1" applyBorder="1" applyAlignment="1" applyProtection="1">
      <alignment horizontal="right" wrapText="1"/>
      <protection/>
    </xf>
    <xf numFmtId="0" fontId="0" fillId="8" borderId="0" xfId="0" applyFont="1" applyFill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3" borderId="3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wrapText="1"/>
      <protection/>
    </xf>
    <xf numFmtId="0" fontId="3" fillId="2" borderId="3" xfId="0" applyFont="1" applyFill="1" applyBorder="1" applyAlignment="1" applyProtection="1">
      <alignment wrapText="1"/>
      <protection/>
    </xf>
    <xf numFmtId="0" fontId="3" fillId="2" borderId="2" xfId="0" applyFont="1" applyFill="1" applyBorder="1" applyAlignment="1" applyProtection="1">
      <alignment wrapText="1"/>
      <protection/>
    </xf>
    <xf numFmtId="0" fontId="22" fillId="0" borderId="0" xfId="0" applyFont="1" applyAlignment="1" applyProtection="1">
      <alignment horizontal="center" wrapText="1"/>
      <protection/>
    </xf>
    <xf numFmtId="0" fontId="22" fillId="0" borderId="0" xfId="0" applyFont="1" applyFill="1" applyAlignment="1" applyProtection="1">
      <alignment horizontal="center" wrapText="1"/>
      <protection/>
    </xf>
    <xf numFmtId="0" fontId="21" fillId="0" borderId="0" xfId="0" applyFont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3" fillId="0" borderId="0" xfId="0" applyFont="1" applyFill="1" applyAlignment="1" applyProtection="1">
      <alignment wrapText="1"/>
      <protection/>
    </xf>
    <xf numFmtId="1" fontId="2" fillId="2" borderId="3" xfId="0" applyNumberFormat="1" applyFont="1" applyFill="1" applyBorder="1" applyAlignment="1" applyProtection="1">
      <alignment horizontal="center"/>
      <protection/>
    </xf>
    <xf numFmtId="165" fontId="6" fillId="2" borderId="3" xfId="0" applyNumberFormat="1" applyFont="1" applyFill="1" applyBorder="1" applyAlignment="1" applyProtection="1">
      <alignment horizontal="center"/>
      <protection/>
    </xf>
    <xf numFmtId="165" fontId="4" fillId="3" borderId="1" xfId="0" applyNumberFormat="1" applyFont="1" applyFill="1" applyBorder="1" applyAlignment="1" applyProtection="1">
      <alignment horizontal="center"/>
      <protection/>
    </xf>
    <xf numFmtId="49" fontId="4" fillId="3" borderId="3" xfId="0" applyNumberFormat="1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right"/>
      <protection/>
    </xf>
    <xf numFmtId="4" fontId="4" fillId="3" borderId="2" xfId="0" applyNumberFormat="1" applyFont="1" applyFill="1" applyBorder="1" applyAlignment="1" applyProtection="1">
      <alignment horizontal="right"/>
      <protection/>
    </xf>
    <xf numFmtId="165" fontId="4" fillId="4" borderId="1" xfId="0" applyNumberFormat="1" applyFont="1" applyFill="1" applyBorder="1" applyAlignment="1" applyProtection="1">
      <alignment horizontal="center"/>
      <protection/>
    </xf>
    <xf numFmtId="49" fontId="4" fillId="4" borderId="3" xfId="0" applyNumberFormat="1" applyFont="1" applyFill="1" applyBorder="1" applyAlignment="1" applyProtection="1">
      <alignment horizontal="center"/>
      <protection/>
    </xf>
    <xf numFmtId="0" fontId="4" fillId="4" borderId="3" xfId="0" applyFont="1" applyFill="1" applyBorder="1" applyAlignment="1" applyProtection="1">
      <alignment horizontal="right"/>
      <protection/>
    </xf>
    <xf numFmtId="4" fontId="4" fillId="4" borderId="2" xfId="0" applyNumberFormat="1" applyFont="1" applyFill="1" applyBorder="1" applyAlignment="1" applyProtection="1">
      <alignment horizontal="right"/>
      <protection/>
    </xf>
    <xf numFmtId="165" fontId="4" fillId="5" borderId="1" xfId="0" applyNumberFormat="1" applyFont="1" applyFill="1" applyBorder="1" applyAlignment="1" applyProtection="1">
      <alignment horizontal="center"/>
      <protection/>
    </xf>
    <xf numFmtId="49" fontId="4" fillId="5" borderId="3" xfId="0" applyNumberFormat="1" applyFont="1" applyFill="1" applyBorder="1" applyAlignment="1" applyProtection="1">
      <alignment horizontal="center"/>
      <protection/>
    </xf>
    <xf numFmtId="0" fontId="4" fillId="5" borderId="3" xfId="0" applyFont="1" applyFill="1" applyBorder="1" applyAlignment="1" applyProtection="1">
      <alignment horizontal="right"/>
      <protection/>
    </xf>
    <xf numFmtId="4" fontId="4" fillId="5" borderId="2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8" borderId="0" xfId="0" applyFont="1" applyFill="1" applyAlignment="1" applyProtection="1">
      <alignment horizontal="right"/>
      <protection/>
    </xf>
    <xf numFmtId="4" fontId="3" fillId="0" borderId="3" xfId="0" applyNumberFormat="1" applyFont="1" applyBorder="1" applyAlignment="1" applyProtection="1">
      <alignment horizontal="right"/>
      <protection/>
    </xf>
    <xf numFmtId="1" fontId="3" fillId="4" borderId="3" xfId="0" applyNumberFormat="1" applyFont="1" applyFill="1" applyBorder="1" applyAlignment="1" applyProtection="1">
      <alignment horizontal="center"/>
      <protection/>
    </xf>
    <xf numFmtId="1" fontId="3" fillId="3" borderId="3" xfId="0" applyNumberFormat="1" applyFont="1" applyFill="1" applyBorder="1" applyAlignment="1" applyProtection="1">
      <alignment horizontal="center"/>
      <protection/>
    </xf>
    <xf numFmtId="3" fontId="8" fillId="3" borderId="1" xfId="0" applyNumberFormat="1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right"/>
      <protection/>
    </xf>
    <xf numFmtId="4" fontId="3" fillId="7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center"/>
      <protection/>
    </xf>
    <xf numFmtId="0" fontId="3" fillId="7" borderId="3" xfId="0" applyFont="1" applyFill="1" applyBorder="1" applyAlignment="1" applyProtection="1">
      <alignment horizontal="center"/>
      <protection/>
    </xf>
    <xf numFmtId="1" fontId="30" fillId="4" borderId="3" xfId="0" applyNumberFormat="1" applyFont="1" applyFill="1" applyBorder="1" applyAlignment="1" applyProtection="1">
      <alignment horizontal="center"/>
      <protection/>
    </xf>
    <xf numFmtId="1" fontId="30" fillId="3" borderId="3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" fontId="4" fillId="4" borderId="3" xfId="0" applyNumberFormat="1" applyFont="1" applyFill="1" applyBorder="1" applyAlignment="1" applyProtection="1">
      <alignment horizontal="center"/>
      <protection/>
    </xf>
    <xf numFmtId="1" fontId="4" fillId="3" borderId="3" xfId="0" applyNumberFormat="1" applyFont="1" applyFill="1" applyBorder="1" applyAlignment="1" applyProtection="1">
      <alignment horizontal="center"/>
      <protection/>
    </xf>
    <xf numFmtId="0" fontId="3" fillId="8" borderId="0" xfId="0" applyFont="1" applyFill="1" applyBorder="1" applyAlignment="1" applyProtection="1">
      <alignment horizontal="center"/>
      <protection/>
    </xf>
    <xf numFmtId="1" fontId="3" fillId="8" borderId="0" xfId="0" applyNumberFormat="1" applyFont="1" applyFill="1" applyBorder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 horizontal="right"/>
      <protection/>
    </xf>
    <xf numFmtId="1" fontId="8" fillId="4" borderId="3" xfId="0" applyNumberFormat="1" applyFont="1" applyFill="1" applyBorder="1" applyAlignment="1" applyProtection="1">
      <alignment horizontal="center"/>
      <protection/>
    </xf>
    <xf numFmtId="1" fontId="8" fillId="3" borderId="3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3" fontId="3" fillId="2" borderId="0" xfId="0" applyNumberFormat="1" applyFont="1" applyFill="1" applyBorder="1" applyAlignment="1" applyProtection="1">
      <alignment horizontal="right"/>
      <protection/>
    </xf>
    <xf numFmtId="172" fontId="3" fillId="4" borderId="3" xfId="0" applyNumberFormat="1" applyFont="1" applyFill="1" applyBorder="1" applyAlignment="1" applyProtection="1">
      <alignment horizontal="center"/>
      <protection/>
    </xf>
    <xf numFmtId="49" fontId="1" fillId="5" borderId="3" xfId="0" applyNumberFormat="1" applyFont="1" applyFill="1" applyBorder="1" applyAlignment="1" applyProtection="1">
      <alignment horizontal="center"/>
      <protection/>
    </xf>
    <xf numFmtId="0" fontId="31" fillId="11" borderId="0" xfId="0" applyNumberFormat="1" applyFont="1" applyFill="1" applyAlignment="1" applyProtection="1">
      <alignment horizontal="right"/>
      <protection/>
    </xf>
    <xf numFmtId="3" fontId="31" fillId="11" borderId="0" xfId="0" applyNumberFormat="1" applyFont="1" applyFill="1" applyAlignment="1" applyProtection="1">
      <alignment horizontal="left"/>
      <protection/>
    </xf>
    <xf numFmtId="0" fontId="31" fillId="11" borderId="0" xfId="0" applyFont="1" applyFill="1" applyAlignment="1" applyProtection="1">
      <alignment horizontal="right"/>
      <protection/>
    </xf>
    <xf numFmtId="0" fontId="0" fillId="8" borderId="0" xfId="0" applyFont="1" applyFill="1" applyAlignment="1" applyProtection="1">
      <alignment/>
      <protection/>
    </xf>
    <xf numFmtId="165" fontId="17" fillId="9" borderId="0" xfId="0" applyNumberFormat="1" applyFont="1" applyFill="1" applyAlignment="1" applyProtection="1">
      <alignment horizontal="right"/>
      <protection/>
    </xf>
    <xf numFmtId="0" fontId="33" fillId="0" borderId="0" xfId="0" applyFont="1" applyFill="1" applyAlignment="1" applyProtection="1">
      <alignment/>
      <protection/>
    </xf>
    <xf numFmtId="1" fontId="17" fillId="9" borderId="0" xfId="0" applyNumberFormat="1" applyFont="1" applyFill="1" applyAlignment="1" applyProtection="1">
      <alignment horizontal="left"/>
      <protection/>
    </xf>
    <xf numFmtId="0" fontId="29" fillId="8" borderId="0" xfId="0" applyFont="1" applyFill="1" applyAlignment="1" applyProtection="1">
      <alignment horizontal="right"/>
      <protection/>
    </xf>
    <xf numFmtId="0" fontId="0" fillId="8" borderId="5" xfId="0" applyFont="1" applyFill="1" applyBorder="1" applyAlignment="1" applyProtection="1">
      <alignment horizontal="center"/>
      <protection/>
    </xf>
    <xf numFmtId="49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right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center"/>
      <protection/>
    </xf>
    <xf numFmtId="4" fontId="6" fillId="5" borderId="0" xfId="0" applyNumberFormat="1" applyFont="1" applyFill="1" applyAlignment="1" applyProtection="1">
      <alignment horizontal="right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0" fillId="4" borderId="0" xfId="0" applyFont="1" applyFill="1" applyAlignment="1" applyProtection="1">
      <alignment horizontal="center"/>
      <protection/>
    </xf>
    <xf numFmtId="1" fontId="15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" fontId="3" fillId="3" borderId="10" xfId="0" applyNumberFormat="1" applyFont="1" applyFill="1" applyBorder="1" applyAlignment="1" applyProtection="1">
      <alignment horizontal="center"/>
      <protection/>
    </xf>
    <xf numFmtId="1" fontId="3" fillId="4" borderId="10" xfId="0" applyNumberFormat="1" applyFont="1" applyFill="1" applyBorder="1" applyAlignment="1" applyProtection="1">
      <alignment horizontal="center"/>
      <protection/>
    </xf>
    <xf numFmtId="172" fontId="3" fillId="4" borderId="10" xfId="0" applyNumberFormat="1" applyFont="1" applyFill="1" applyBorder="1" applyAlignment="1" applyProtection="1">
      <alignment horizontal="center"/>
      <protection/>
    </xf>
    <xf numFmtId="4" fontId="0" fillId="8" borderId="0" xfId="0" applyNumberFormat="1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" fontId="34" fillId="7" borderId="0" xfId="0" applyNumberFormat="1" applyFont="1" applyFill="1" applyAlignment="1" applyProtection="1">
      <alignment horizontal="center"/>
      <protection/>
    </xf>
    <xf numFmtId="0" fontId="35" fillId="12" borderId="0" xfId="0" applyFont="1" applyFill="1" applyAlignment="1" applyProtection="1">
      <alignment/>
      <protection/>
    </xf>
    <xf numFmtId="0" fontId="31" fillId="12" borderId="0" xfId="0" applyFont="1" applyFill="1" applyAlignment="1" applyProtection="1">
      <alignment/>
      <protection/>
    </xf>
    <xf numFmtId="49" fontId="31" fillId="12" borderId="0" xfId="0" applyNumberFormat="1" applyFont="1" applyFill="1" applyAlignment="1" applyProtection="1">
      <alignment/>
      <protection/>
    </xf>
    <xf numFmtId="0" fontId="31" fillId="12" borderId="0" xfId="0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0" fillId="4" borderId="11" xfId="0" applyFont="1" applyFill="1" applyBorder="1" applyAlignment="1" applyProtection="1">
      <alignment horizontal="right"/>
      <protection/>
    </xf>
    <xf numFmtId="0" fontId="0" fillId="4" borderId="6" xfId="0" applyFont="1" applyFill="1" applyBorder="1" applyAlignment="1" applyProtection="1">
      <alignment horizontal="right"/>
      <protection/>
    </xf>
    <xf numFmtId="0" fontId="0" fillId="4" borderId="12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5" xfId="0" applyFont="1" applyFill="1" applyBorder="1" applyAlignment="1" applyProtection="1">
      <alignment/>
      <protection/>
    </xf>
    <xf numFmtId="1" fontId="3" fillId="8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3" fontId="7" fillId="3" borderId="10" xfId="0" applyNumberFormat="1" applyFont="1" applyFill="1" applyBorder="1" applyAlignment="1" applyProtection="1">
      <alignment horizontal="center"/>
      <protection/>
    </xf>
    <xf numFmtId="3" fontId="7" fillId="3" borderId="8" xfId="0" applyNumberFormat="1" applyFont="1" applyFill="1" applyBorder="1" applyAlignment="1" applyProtection="1">
      <alignment horizontal="center"/>
      <protection/>
    </xf>
    <xf numFmtId="3" fontId="7" fillId="3" borderId="12" xfId="0" applyNumberFormat="1" applyFont="1" applyFill="1" applyBorder="1" applyAlignment="1" applyProtection="1">
      <alignment horizontal="center"/>
      <protection/>
    </xf>
    <xf numFmtId="4" fontId="7" fillId="3" borderId="7" xfId="0" applyNumberFormat="1" applyFont="1" applyFill="1" applyBorder="1" applyAlignment="1" applyProtection="1">
      <alignment horizontal="center"/>
      <protection/>
    </xf>
    <xf numFmtId="4" fontId="3" fillId="0" borderId="3" xfId="0" applyNumberFormat="1" applyFont="1" applyFill="1" applyBorder="1" applyAlignment="1" applyProtection="1">
      <alignment horizontal="right"/>
      <protection/>
    </xf>
    <xf numFmtId="0" fontId="0" fillId="8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1" fontId="7" fillId="2" borderId="0" xfId="0" applyNumberFormat="1" applyFont="1" applyFill="1" applyBorder="1" applyAlignment="1" applyProtection="1">
      <alignment horizontal="center"/>
      <protection/>
    </xf>
    <xf numFmtId="3" fontId="7" fillId="2" borderId="0" xfId="0" applyNumberFormat="1" applyFont="1" applyFill="1" applyBorder="1" applyAlignment="1" applyProtection="1">
      <alignment horizontal="center"/>
      <protection/>
    </xf>
    <xf numFmtId="4" fontId="4" fillId="13" borderId="3" xfId="0" applyNumberFormat="1" applyFont="1" applyFill="1" applyBorder="1" applyAlignment="1" applyProtection="1">
      <alignment horizontal="right"/>
      <protection locked="0"/>
    </xf>
    <xf numFmtId="172" fontId="30" fillId="4" borderId="3" xfId="0" applyNumberFormat="1" applyFont="1" applyFill="1" applyBorder="1" applyAlignment="1" applyProtection="1">
      <alignment horizontal="center"/>
      <protection/>
    </xf>
    <xf numFmtId="172" fontId="4" fillId="4" borderId="3" xfId="0" applyNumberFormat="1" applyFont="1" applyFill="1" applyBorder="1" applyAlignment="1" applyProtection="1">
      <alignment horizontal="center"/>
      <protection/>
    </xf>
    <xf numFmtId="172" fontId="8" fillId="4" borderId="3" xfId="0" applyNumberFormat="1" applyFont="1" applyFill="1" applyBorder="1" applyAlignment="1" applyProtection="1">
      <alignment horizontal="center"/>
      <protection/>
    </xf>
    <xf numFmtId="3" fontId="36" fillId="0" borderId="0" xfId="0" applyNumberFormat="1" applyFont="1" applyFill="1" applyAlignment="1" applyProtection="1">
      <alignment horizontal="right"/>
      <protection/>
    </xf>
    <xf numFmtId="0" fontId="36" fillId="0" borderId="0" xfId="0" applyFont="1" applyAlignment="1" applyProtection="1">
      <alignment horizontal="right"/>
      <protection/>
    </xf>
    <xf numFmtId="0" fontId="37" fillId="5" borderId="1" xfId="0" applyFont="1" applyFill="1" applyBorder="1" applyAlignment="1" applyProtection="1">
      <alignment horizontal="center"/>
      <protection/>
    </xf>
    <xf numFmtId="4" fontId="4" fillId="13" borderId="3" xfId="0" applyNumberFormat="1" applyFont="1" applyFill="1" applyBorder="1" applyAlignment="1" applyProtection="1">
      <alignment/>
      <protection locked="0"/>
    </xf>
    <xf numFmtId="1" fontId="4" fillId="5" borderId="3" xfId="0" applyNumberFormat="1" applyFont="1" applyFill="1" applyBorder="1" applyAlignment="1" applyProtection="1">
      <alignment/>
      <protection locked="0"/>
    </xf>
    <xf numFmtId="3" fontId="4" fillId="5" borderId="3" xfId="0" applyNumberFormat="1" applyFont="1" applyFill="1" applyBorder="1" applyAlignment="1" applyProtection="1">
      <alignment/>
      <protection locked="0"/>
    </xf>
    <xf numFmtId="3" fontId="2" fillId="5" borderId="3" xfId="0" applyNumberFormat="1" applyFont="1" applyFill="1" applyBorder="1" applyAlignment="1" applyProtection="1">
      <alignment horizontal="center"/>
      <protection locked="0"/>
    </xf>
    <xf numFmtId="3" fontId="32" fillId="5" borderId="3" xfId="0" applyNumberFormat="1" applyFont="1" applyFill="1" applyBorder="1" applyAlignment="1" applyProtection="1">
      <alignment horizontal="center"/>
      <protection/>
    </xf>
    <xf numFmtId="3" fontId="2" fillId="10" borderId="3" xfId="0" applyNumberFormat="1" applyFont="1" applyFill="1" applyBorder="1" applyAlignment="1" applyProtection="1">
      <alignment horizontal="center"/>
      <protection/>
    </xf>
    <xf numFmtId="167" fontId="3" fillId="5" borderId="7" xfId="0" applyNumberFormat="1" applyFont="1" applyFill="1" applyBorder="1" applyAlignment="1" applyProtection="1">
      <alignment horizontal="center"/>
      <protection/>
    </xf>
    <xf numFmtId="0" fontId="38" fillId="7" borderId="0" xfId="0" applyFont="1" applyFill="1" applyBorder="1" applyAlignment="1" applyProtection="1">
      <alignment horizontal="right"/>
      <protection/>
    </xf>
    <xf numFmtId="0" fontId="32" fillId="7" borderId="0" xfId="0" applyFont="1" applyFill="1" applyAlignment="1" applyProtection="1">
      <alignment/>
      <protection/>
    </xf>
    <xf numFmtId="0" fontId="39" fillId="7" borderId="0" xfId="0" applyFont="1" applyFill="1" applyBorder="1" applyAlignment="1" applyProtection="1">
      <alignment/>
      <protection/>
    </xf>
    <xf numFmtId="0" fontId="39" fillId="7" borderId="0" xfId="0" applyFont="1" applyFill="1" applyBorder="1" applyAlignment="1" applyProtection="1">
      <alignment horizontal="right"/>
      <protection/>
    </xf>
    <xf numFmtId="1" fontId="39" fillId="7" borderId="0" xfId="0" applyNumberFormat="1" applyFont="1" applyFill="1" applyAlignment="1" applyProtection="1">
      <alignment horizontal="center"/>
      <protection/>
    </xf>
    <xf numFmtId="0" fontId="39" fillId="7" borderId="0" xfId="0" applyFont="1" applyFill="1" applyAlignment="1" applyProtection="1">
      <alignment horizontal="center"/>
      <protection/>
    </xf>
    <xf numFmtId="165" fontId="39" fillId="7" borderId="0" xfId="0" applyNumberFormat="1" applyFont="1" applyFill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3" fontId="41" fillId="10" borderId="3" xfId="0" applyNumberFormat="1" applyFont="1" applyFill="1" applyBorder="1" applyAlignment="1" applyProtection="1">
      <alignment horizontal="center"/>
      <protection/>
    </xf>
    <xf numFmtId="4" fontId="42" fillId="0" borderId="0" xfId="0" applyNumberFormat="1" applyFont="1" applyFill="1" applyBorder="1" applyAlignment="1" applyProtection="1">
      <alignment horizontal="left"/>
      <protection/>
    </xf>
    <xf numFmtId="4" fontId="0" fillId="5" borderId="0" xfId="0" applyNumberFormat="1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8" fillId="8" borderId="0" xfId="0" applyFont="1" applyFill="1" applyAlignment="1" applyProtection="1">
      <alignment horizontal="center"/>
      <protection/>
    </xf>
    <xf numFmtId="0" fontId="27" fillId="12" borderId="0" xfId="15" applyFont="1" applyFill="1" applyAlignment="1" applyProtection="1">
      <alignment/>
      <protection/>
    </xf>
    <xf numFmtId="0" fontId="27" fillId="12" borderId="0" xfId="15" applyFont="1" applyFill="1" applyAlignment="1" applyProtection="1">
      <alignment horizontal="right"/>
      <protection/>
    </xf>
    <xf numFmtId="0" fontId="43" fillId="12" borderId="0" xfId="0" applyFont="1" applyFill="1" applyAlignment="1" applyProtection="1">
      <alignment/>
      <protection/>
    </xf>
    <xf numFmtId="3" fontId="4" fillId="5" borderId="3" xfId="0" applyNumberFormat="1" applyFont="1" applyFill="1" applyBorder="1" applyAlignment="1" applyProtection="1">
      <alignment horizontal="right"/>
      <protection/>
    </xf>
    <xf numFmtId="4" fontId="44" fillId="2" borderId="0" xfId="0" applyNumberFormat="1" applyFont="1" applyFill="1" applyAlignment="1" applyProtection="1">
      <alignment horizontal="right"/>
      <protection/>
    </xf>
    <xf numFmtId="0" fontId="44" fillId="2" borderId="0" xfId="0" applyFont="1" applyFill="1" applyAlignment="1" applyProtection="1">
      <alignment horizontal="center"/>
      <protection/>
    </xf>
    <xf numFmtId="0" fontId="45" fillId="0" borderId="0" xfId="0" applyFont="1" applyFill="1" applyAlignment="1" applyProtection="1">
      <alignment/>
      <protection/>
    </xf>
    <xf numFmtId="0" fontId="46" fillId="0" borderId="0" xfId="15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right"/>
      <protection/>
    </xf>
    <xf numFmtId="172" fontId="3" fillId="8" borderId="5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left"/>
      <protection/>
    </xf>
    <xf numFmtId="165" fontId="6" fillId="5" borderId="0" xfId="0" applyNumberFormat="1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wrapText="1"/>
      <protection/>
    </xf>
    <xf numFmtId="0" fontId="22" fillId="0" borderId="0" xfId="0" applyFont="1" applyFill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lao.setydeias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A1">
      <pane ySplit="7" topLeftCell="BM8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3" width="8.7109375" style="1" customWidth="1"/>
    <col min="4" max="4" width="8.7109375" style="86" customWidth="1"/>
    <col min="5" max="5" width="8.7109375" style="27" customWidth="1"/>
    <col min="6" max="11" width="8.7109375" style="1" customWidth="1"/>
    <col min="12" max="12" width="9.28125" style="1" customWidth="1"/>
    <col min="13" max="13" width="12.421875" style="1" customWidth="1"/>
    <col min="14" max="16" width="8.7109375" style="1" customWidth="1"/>
    <col min="17" max="16384" width="9.140625" style="1" customWidth="1"/>
  </cols>
  <sheetData>
    <row r="1" spans="1:13" ht="23.25">
      <c r="A1" s="228"/>
      <c r="B1" s="229"/>
      <c r="C1" s="228"/>
      <c r="D1" s="228" t="s">
        <v>63</v>
      </c>
      <c r="E1" s="230"/>
      <c r="F1" s="231"/>
      <c r="G1" s="229"/>
      <c r="H1" s="229"/>
      <c r="I1" s="229"/>
      <c r="J1" s="229"/>
      <c r="K1" s="229"/>
      <c r="L1" s="229"/>
      <c r="M1" s="229"/>
    </row>
    <row r="2" spans="1:13" ht="23.25">
      <c r="A2" s="228"/>
      <c r="B2" s="229"/>
      <c r="C2" s="229"/>
      <c r="D2" s="229"/>
      <c r="E2" s="277" t="s">
        <v>66</v>
      </c>
      <c r="F2" s="278"/>
      <c r="G2" s="277"/>
      <c r="H2" s="279"/>
      <c r="I2" s="229"/>
      <c r="J2" s="229"/>
      <c r="K2" s="229"/>
      <c r="L2" s="229"/>
      <c r="M2" s="229"/>
    </row>
    <row r="3" spans="1:13" s="103" customFormat="1" ht="12.75" customHeight="1">
      <c r="A3" s="213" t="s">
        <v>28</v>
      </c>
      <c r="B3" s="214"/>
      <c r="C3" s="214"/>
      <c r="D3" s="215">
        <v>3.5</v>
      </c>
      <c r="E3" s="216"/>
      <c r="F3" s="217" t="s">
        <v>0</v>
      </c>
      <c r="G3" s="274">
        <f>D3*4</f>
        <v>14</v>
      </c>
      <c r="H3" s="218"/>
      <c r="I3" s="218"/>
      <c r="J3" s="218"/>
      <c r="K3" s="217" t="s">
        <v>29</v>
      </c>
      <c r="L3" s="288">
        <v>42244</v>
      </c>
      <c r="M3" s="273" t="str">
        <f>IF(L3&lt;&gt;"",TEXT(L3,"DDDD"),"")</f>
        <v>sexta-feira</v>
      </c>
    </row>
    <row r="4" spans="1:19" s="37" customFormat="1" ht="18">
      <c r="A4" s="33" t="s">
        <v>12</v>
      </c>
      <c r="B4" s="34" t="s">
        <v>2</v>
      </c>
      <c r="C4" s="83" t="s">
        <v>13</v>
      </c>
      <c r="D4" s="35" t="s">
        <v>14</v>
      </c>
      <c r="E4" s="33"/>
      <c r="F4" s="35"/>
      <c r="G4" s="35"/>
      <c r="H4" s="35"/>
      <c r="I4" s="35"/>
      <c r="J4" s="2"/>
      <c r="K4" s="178" t="s">
        <v>57</v>
      </c>
      <c r="L4" s="178" t="s">
        <v>58</v>
      </c>
      <c r="M4" s="178" t="s">
        <v>31</v>
      </c>
      <c r="N4" s="2"/>
      <c r="O4" s="2"/>
      <c r="P4" s="2"/>
      <c r="Q4" s="2"/>
      <c r="R4" s="2"/>
      <c r="S4" s="36"/>
    </row>
    <row r="5" spans="1:19" s="17" customFormat="1" ht="18" customHeight="1">
      <c r="A5" s="160">
        <v>1737</v>
      </c>
      <c r="B5" s="161">
        <v>42245</v>
      </c>
      <c r="C5" s="139" t="str">
        <f>IF(B5&lt;&gt;"",TEXT(B5,"DDD"),"")</f>
        <v>sáb</v>
      </c>
      <c r="D5" s="260">
        <v>5</v>
      </c>
      <c r="E5" s="260">
        <v>8</v>
      </c>
      <c r="F5" s="260">
        <v>42</v>
      </c>
      <c r="G5" s="260">
        <v>50</v>
      </c>
      <c r="H5" s="260">
        <v>51</v>
      </c>
      <c r="I5" s="260">
        <v>59</v>
      </c>
      <c r="J5" s="255" t="s">
        <v>8</v>
      </c>
      <c r="K5" s="258">
        <v>5770</v>
      </c>
      <c r="L5" s="258">
        <v>73</v>
      </c>
      <c r="M5" s="259">
        <v>0</v>
      </c>
      <c r="N5" s="39"/>
      <c r="O5" s="39"/>
      <c r="P5" s="39"/>
      <c r="Q5" s="39"/>
      <c r="R5" s="39"/>
      <c r="S5" s="7"/>
    </row>
    <row r="6" spans="1:19" s="105" customFormat="1" ht="18" customHeight="1">
      <c r="A6" s="205"/>
      <c r="B6" s="205"/>
      <c r="C6" s="246" t="s">
        <v>67</v>
      </c>
      <c r="D6" s="202" t="s">
        <v>59</v>
      </c>
      <c r="E6" s="203">
        <f>D34+K34+D62+K62+D90+K90+D118</f>
        <v>0</v>
      </c>
      <c r="F6" s="202" t="s">
        <v>60</v>
      </c>
      <c r="G6" s="203">
        <f>E34+L34+E62+L62+E90+L90+E118</f>
        <v>0</v>
      </c>
      <c r="H6" s="204" t="s">
        <v>61</v>
      </c>
      <c r="I6" s="203">
        <f>F34+M34+F62+M62+F90+M90+F118</f>
        <v>0</v>
      </c>
      <c r="J6" s="254" t="s">
        <v>74</v>
      </c>
      <c r="K6" s="250">
        <v>886.19</v>
      </c>
      <c r="L6" s="257">
        <v>49031.9</v>
      </c>
      <c r="M6" s="257">
        <v>31416142.77</v>
      </c>
      <c r="S6" s="32"/>
    </row>
    <row r="7" spans="1:13" s="2" customFormat="1" ht="12.75" customHeight="1">
      <c r="A7" s="207" t="s">
        <v>64</v>
      </c>
      <c r="B7" s="207"/>
      <c r="C7" s="207"/>
      <c r="D7" s="211"/>
      <c r="E7" s="212"/>
      <c r="F7" s="207"/>
      <c r="H7" s="207" t="s">
        <v>65</v>
      </c>
      <c r="I7" s="207"/>
      <c r="K7" s="247"/>
      <c r="L7" s="247"/>
      <c r="M7" s="275" t="str">
        <f>IF(M5="","",IF(M5=0,"ACUMULOU !",""))</f>
        <v>ACUMULOU !</v>
      </c>
    </row>
    <row r="9" spans="1:13" s="37" customFormat="1" ht="18">
      <c r="A9" s="63"/>
      <c r="B9" s="61"/>
      <c r="C9" s="62" t="s">
        <v>22</v>
      </c>
      <c r="D9" s="69" t="s">
        <v>16</v>
      </c>
      <c r="E9" s="62"/>
      <c r="F9" s="63"/>
      <c r="G9" s="64"/>
      <c r="H9" s="63"/>
      <c r="I9" s="61"/>
      <c r="J9" s="62" t="s">
        <v>22</v>
      </c>
      <c r="K9" s="69" t="s">
        <v>17</v>
      </c>
      <c r="L9" s="62"/>
      <c r="M9" s="63"/>
    </row>
    <row r="10" spans="1:13" ht="12.75">
      <c r="A10" s="3" t="s">
        <v>8</v>
      </c>
      <c r="B10" s="3" t="s">
        <v>13</v>
      </c>
      <c r="C10" s="3" t="s">
        <v>2</v>
      </c>
      <c r="D10" s="84" t="s">
        <v>3</v>
      </c>
      <c r="E10" s="24" t="s">
        <v>4</v>
      </c>
      <c r="F10" s="4" t="s">
        <v>26</v>
      </c>
      <c r="H10" s="3" t="str">
        <f>$A$10</f>
        <v>Qtde</v>
      </c>
      <c r="I10" s="3" t="s">
        <v>13</v>
      </c>
      <c r="J10" s="3" t="s">
        <v>2</v>
      </c>
      <c r="K10" s="84" t="str">
        <f>$D$10</f>
        <v>Agência</v>
      </c>
      <c r="L10" s="24" t="str">
        <f>$E$10</f>
        <v>Conta</v>
      </c>
      <c r="M10" s="4" t="str">
        <f>$F$10</f>
        <v>Cota R$</v>
      </c>
    </row>
    <row r="11" spans="1:14" ht="12.75">
      <c r="A11" s="5">
        <v>1</v>
      </c>
      <c r="B11" s="71" t="str">
        <f aca="true" t="shared" si="0" ref="B11:B31">IF(C11&lt;&gt;"",TEXT(C11,"DDD"),"")</f>
        <v>ter</v>
      </c>
      <c r="C11" s="162">
        <v>42241</v>
      </c>
      <c r="D11" s="163" t="s">
        <v>78</v>
      </c>
      <c r="E11" s="164" t="s">
        <v>79</v>
      </c>
      <c r="F11" s="165">
        <v>14</v>
      </c>
      <c r="G11" s="7">
        <f aca="true" t="shared" si="1" ref="G11:G31">IF(F11&lt;&gt;"",IF(OR(C11&gt;$L$3,F11&lt;$G$3),"&lt;&lt;&lt;",""),"")</f>
      </c>
      <c r="H11" s="5">
        <v>1</v>
      </c>
      <c r="I11" s="71">
        <f aca="true" t="shared" si="2" ref="I11:I31">IF(J11&lt;&gt;"",TEXT(J11,"DDD"),"")</f>
      </c>
      <c r="J11" s="162"/>
      <c r="K11" s="163"/>
      <c r="L11" s="164"/>
      <c r="M11" s="165"/>
      <c r="N11" s="7">
        <f aca="true" t="shared" si="3" ref="N11:N31">IF(M11&lt;&gt;"",IF(OR(J11&gt;$L$3,M11&lt;$G$3),"&lt;&lt;&lt;",""),"")</f>
      </c>
    </row>
    <row r="12" spans="1:14" ht="12.75">
      <c r="A12" s="8">
        <v>2</v>
      </c>
      <c r="B12" s="74" t="str">
        <f t="shared" si="0"/>
        <v>ter</v>
      </c>
      <c r="C12" s="166">
        <v>42241</v>
      </c>
      <c r="D12" s="167" t="s">
        <v>80</v>
      </c>
      <c r="E12" s="168" t="s">
        <v>81</v>
      </c>
      <c r="F12" s="169">
        <v>14</v>
      </c>
      <c r="G12" s="7">
        <f t="shared" si="1"/>
      </c>
      <c r="H12" s="8">
        <v>2</v>
      </c>
      <c r="I12" s="74">
        <f t="shared" si="2"/>
      </c>
      <c r="J12" s="166"/>
      <c r="K12" s="167"/>
      <c r="L12" s="168"/>
      <c r="M12" s="169"/>
      <c r="N12" s="7">
        <f t="shared" si="3"/>
      </c>
    </row>
    <row r="13" spans="1:14" ht="12.75">
      <c r="A13" s="10">
        <v>3</v>
      </c>
      <c r="B13" s="77" t="str">
        <f t="shared" si="0"/>
        <v>ter</v>
      </c>
      <c r="C13" s="170">
        <v>42241</v>
      </c>
      <c r="D13" s="171" t="s">
        <v>78</v>
      </c>
      <c r="E13" s="172" t="s">
        <v>81</v>
      </c>
      <c r="F13" s="173">
        <v>14</v>
      </c>
      <c r="G13" s="7">
        <f t="shared" si="1"/>
      </c>
      <c r="H13" s="10">
        <v>3</v>
      </c>
      <c r="I13" s="77">
        <f t="shared" si="2"/>
      </c>
      <c r="J13" s="170"/>
      <c r="K13" s="171"/>
      <c r="L13" s="172"/>
      <c r="M13" s="173"/>
      <c r="N13" s="7">
        <f t="shared" si="3"/>
      </c>
    </row>
    <row r="14" spans="1:14" ht="12.75">
      <c r="A14" s="5">
        <v>4</v>
      </c>
      <c r="B14" s="71">
        <f t="shared" si="0"/>
      </c>
      <c r="C14" s="162"/>
      <c r="D14" s="163"/>
      <c r="E14" s="164"/>
      <c r="F14" s="165"/>
      <c r="G14" s="7">
        <f t="shared" si="1"/>
      </c>
      <c r="H14" s="5">
        <v>4</v>
      </c>
      <c r="I14" s="71">
        <f t="shared" si="2"/>
      </c>
      <c r="J14" s="162"/>
      <c r="K14" s="163"/>
      <c r="L14" s="164"/>
      <c r="M14" s="165"/>
      <c r="N14" s="7">
        <f t="shared" si="3"/>
      </c>
    </row>
    <row r="15" spans="1:14" ht="12.75">
      <c r="A15" s="8">
        <v>5</v>
      </c>
      <c r="B15" s="74">
        <f t="shared" si="0"/>
      </c>
      <c r="C15" s="166"/>
      <c r="D15" s="167"/>
      <c r="E15" s="168"/>
      <c r="F15" s="169"/>
      <c r="G15" s="7">
        <f t="shared" si="1"/>
      </c>
      <c r="H15" s="8">
        <v>5</v>
      </c>
      <c r="I15" s="74">
        <f t="shared" si="2"/>
      </c>
      <c r="J15" s="166"/>
      <c r="K15" s="167"/>
      <c r="L15" s="168"/>
      <c r="M15" s="169"/>
      <c r="N15" s="7">
        <f t="shared" si="3"/>
      </c>
    </row>
    <row r="16" spans="1:14" ht="12.75">
      <c r="A16" s="10">
        <v>6</v>
      </c>
      <c r="B16" s="77">
        <f t="shared" si="0"/>
      </c>
      <c r="C16" s="170"/>
      <c r="D16" s="171"/>
      <c r="E16" s="172"/>
      <c r="F16" s="173"/>
      <c r="G16" s="7">
        <f t="shared" si="1"/>
      </c>
      <c r="H16" s="10">
        <v>6</v>
      </c>
      <c r="I16" s="77">
        <f t="shared" si="2"/>
      </c>
      <c r="J16" s="170"/>
      <c r="K16" s="171"/>
      <c r="L16" s="172"/>
      <c r="M16" s="173"/>
      <c r="N16" s="7">
        <f t="shared" si="3"/>
      </c>
    </row>
    <row r="17" spans="1:14" ht="12.75">
      <c r="A17" s="5">
        <v>7</v>
      </c>
      <c r="B17" s="71">
        <f t="shared" si="0"/>
      </c>
      <c r="C17" s="162"/>
      <c r="D17" s="163"/>
      <c r="E17" s="164"/>
      <c r="F17" s="165"/>
      <c r="G17" s="7">
        <f t="shared" si="1"/>
      </c>
      <c r="H17" s="5">
        <v>7</v>
      </c>
      <c r="I17" s="71">
        <f t="shared" si="2"/>
      </c>
      <c r="J17" s="162"/>
      <c r="K17" s="163"/>
      <c r="L17" s="164"/>
      <c r="M17" s="165"/>
      <c r="N17" s="7">
        <f t="shared" si="3"/>
      </c>
    </row>
    <row r="18" spans="1:14" ht="12.75">
      <c r="A18" s="12">
        <v>8</v>
      </c>
      <c r="B18" s="74">
        <f t="shared" si="0"/>
      </c>
      <c r="C18" s="166"/>
      <c r="D18" s="167"/>
      <c r="E18" s="168"/>
      <c r="F18" s="169"/>
      <c r="G18" s="7">
        <f t="shared" si="1"/>
      </c>
      <c r="H18" s="12">
        <v>8</v>
      </c>
      <c r="I18" s="74">
        <f t="shared" si="2"/>
      </c>
      <c r="J18" s="166"/>
      <c r="K18" s="167"/>
      <c r="L18" s="168"/>
      <c r="M18" s="169"/>
      <c r="N18" s="7">
        <f t="shared" si="3"/>
      </c>
    </row>
    <row r="19" spans="1:14" ht="12.75">
      <c r="A19" s="10">
        <v>9</v>
      </c>
      <c r="B19" s="77">
        <f t="shared" si="0"/>
      </c>
      <c r="C19" s="170"/>
      <c r="D19" s="171"/>
      <c r="E19" s="280"/>
      <c r="F19" s="173"/>
      <c r="G19" s="7">
        <f t="shared" si="1"/>
      </c>
      <c r="H19" s="10">
        <v>9</v>
      </c>
      <c r="I19" s="77">
        <f t="shared" si="2"/>
      </c>
      <c r="J19" s="170"/>
      <c r="K19" s="171"/>
      <c r="L19" s="172"/>
      <c r="M19" s="173"/>
      <c r="N19" s="7">
        <f t="shared" si="3"/>
      </c>
    </row>
    <row r="20" spans="1:14" ht="12.75">
      <c r="A20" s="5">
        <v>10</v>
      </c>
      <c r="B20" s="71">
        <f t="shared" si="0"/>
      </c>
      <c r="C20" s="162"/>
      <c r="D20" s="163"/>
      <c r="E20" s="164"/>
      <c r="F20" s="165"/>
      <c r="G20" s="7">
        <f t="shared" si="1"/>
      </c>
      <c r="H20" s="5">
        <v>10</v>
      </c>
      <c r="I20" s="71">
        <f t="shared" si="2"/>
      </c>
      <c r="J20" s="162"/>
      <c r="K20" s="163"/>
      <c r="L20" s="164"/>
      <c r="M20" s="165"/>
      <c r="N20" s="7">
        <f t="shared" si="3"/>
      </c>
    </row>
    <row r="21" spans="1:14" ht="12.75">
      <c r="A21" s="12">
        <v>11</v>
      </c>
      <c r="B21" s="74">
        <f t="shared" si="0"/>
      </c>
      <c r="C21" s="166"/>
      <c r="D21" s="167"/>
      <c r="E21" s="168"/>
      <c r="F21" s="169"/>
      <c r="G21" s="7">
        <f t="shared" si="1"/>
      </c>
      <c r="H21" s="12">
        <v>11</v>
      </c>
      <c r="I21" s="74">
        <f t="shared" si="2"/>
      </c>
      <c r="J21" s="166"/>
      <c r="K21" s="167"/>
      <c r="L21" s="168"/>
      <c r="M21" s="169"/>
      <c r="N21" s="7">
        <f t="shared" si="3"/>
      </c>
    </row>
    <row r="22" spans="1:14" ht="12.75">
      <c r="A22" s="10">
        <v>12</v>
      </c>
      <c r="B22" s="77">
        <f t="shared" si="0"/>
      </c>
      <c r="C22" s="170"/>
      <c r="D22" s="171"/>
      <c r="E22" s="172"/>
      <c r="F22" s="173"/>
      <c r="G22" s="7">
        <f t="shared" si="1"/>
      </c>
      <c r="H22" s="10">
        <v>12</v>
      </c>
      <c r="I22" s="77">
        <f t="shared" si="2"/>
      </c>
      <c r="J22" s="170"/>
      <c r="K22" s="171"/>
      <c r="L22" s="172"/>
      <c r="M22" s="173"/>
      <c r="N22" s="7">
        <f t="shared" si="3"/>
      </c>
    </row>
    <row r="23" spans="1:14" ht="12.75">
      <c r="A23" s="5">
        <v>13</v>
      </c>
      <c r="B23" s="71">
        <f t="shared" si="0"/>
      </c>
      <c r="C23" s="162"/>
      <c r="D23" s="163"/>
      <c r="E23" s="164"/>
      <c r="F23" s="165"/>
      <c r="G23" s="7">
        <f t="shared" si="1"/>
      </c>
      <c r="H23" s="5">
        <v>13</v>
      </c>
      <c r="I23" s="71">
        <f t="shared" si="2"/>
      </c>
      <c r="J23" s="162"/>
      <c r="K23" s="163"/>
      <c r="L23" s="164"/>
      <c r="M23" s="165"/>
      <c r="N23" s="7">
        <f t="shared" si="3"/>
      </c>
    </row>
    <row r="24" spans="1:14" ht="12.75">
      <c r="A24" s="12">
        <v>14</v>
      </c>
      <c r="B24" s="74">
        <f t="shared" si="0"/>
      </c>
      <c r="C24" s="166"/>
      <c r="D24" s="167"/>
      <c r="E24" s="168"/>
      <c r="F24" s="169"/>
      <c r="G24" s="7">
        <f t="shared" si="1"/>
      </c>
      <c r="H24" s="12">
        <v>14</v>
      </c>
      <c r="I24" s="74">
        <f t="shared" si="2"/>
      </c>
      <c r="J24" s="166"/>
      <c r="K24" s="167"/>
      <c r="L24" s="168"/>
      <c r="M24" s="169"/>
      <c r="N24" s="7">
        <f t="shared" si="3"/>
      </c>
    </row>
    <row r="25" spans="1:14" ht="12.75">
      <c r="A25" s="10">
        <v>15</v>
      </c>
      <c r="B25" s="77">
        <f t="shared" si="0"/>
      </c>
      <c r="C25" s="170"/>
      <c r="D25" s="171"/>
      <c r="E25" s="172"/>
      <c r="F25" s="173"/>
      <c r="G25" s="7">
        <f t="shared" si="1"/>
      </c>
      <c r="H25" s="10">
        <v>15</v>
      </c>
      <c r="I25" s="77">
        <f t="shared" si="2"/>
      </c>
      <c r="J25" s="170"/>
      <c r="K25" s="171"/>
      <c r="L25" s="172"/>
      <c r="M25" s="173"/>
      <c r="N25" s="7">
        <f t="shared" si="3"/>
      </c>
    </row>
    <row r="26" spans="1:14" ht="12.75">
      <c r="A26" s="5">
        <v>16</v>
      </c>
      <c r="B26" s="71">
        <f t="shared" si="0"/>
      </c>
      <c r="C26" s="162"/>
      <c r="D26" s="163"/>
      <c r="E26" s="164"/>
      <c r="F26" s="165"/>
      <c r="G26" s="7">
        <f t="shared" si="1"/>
      </c>
      <c r="H26" s="5">
        <v>16</v>
      </c>
      <c r="I26" s="71">
        <f t="shared" si="2"/>
      </c>
      <c r="J26" s="162"/>
      <c r="K26" s="163"/>
      <c r="L26" s="164"/>
      <c r="M26" s="165"/>
      <c r="N26" s="7">
        <f t="shared" si="3"/>
      </c>
    </row>
    <row r="27" spans="1:14" ht="12.75">
      <c r="A27" s="12">
        <v>17</v>
      </c>
      <c r="B27" s="74">
        <f t="shared" si="0"/>
      </c>
      <c r="C27" s="166"/>
      <c r="D27" s="167"/>
      <c r="E27" s="168"/>
      <c r="F27" s="169"/>
      <c r="G27" s="7">
        <f t="shared" si="1"/>
      </c>
      <c r="H27" s="12">
        <v>17</v>
      </c>
      <c r="I27" s="74">
        <f t="shared" si="2"/>
      </c>
      <c r="J27" s="166"/>
      <c r="K27" s="167"/>
      <c r="L27" s="168"/>
      <c r="M27" s="169"/>
      <c r="N27" s="7">
        <f t="shared" si="3"/>
      </c>
    </row>
    <row r="28" spans="1:14" ht="12.75">
      <c r="A28" s="10">
        <v>18</v>
      </c>
      <c r="B28" s="77">
        <f t="shared" si="0"/>
      </c>
      <c r="C28" s="170"/>
      <c r="D28" s="171"/>
      <c r="E28" s="172"/>
      <c r="F28" s="173"/>
      <c r="G28" s="7">
        <f t="shared" si="1"/>
      </c>
      <c r="H28" s="10">
        <v>18</v>
      </c>
      <c r="I28" s="77">
        <f t="shared" si="2"/>
      </c>
      <c r="J28" s="170"/>
      <c r="K28" s="171"/>
      <c r="L28" s="172"/>
      <c r="M28" s="173"/>
      <c r="N28" s="7">
        <f t="shared" si="3"/>
      </c>
    </row>
    <row r="29" spans="1:14" ht="12.75">
      <c r="A29" s="5">
        <v>19</v>
      </c>
      <c r="B29" s="71">
        <f t="shared" si="0"/>
      </c>
      <c r="C29" s="162"/>
      <c r="D29" s="163"/>
      <c r="E29" s="164"/>
      <c r="F29" s="165"/>
      <c r="G29" s="7">
        <f t="shared" si="1"/>
      </c>
      <c r="H29" s="5">
        <v>19</v>
      </c>
      <c r="I29" s="71">
        <f t="shared" si="2"/>
      </c>
      <c r="J29" s="162"/>
      <c r="K29" s="163"/>
      <c r="L29" s="164"/>
      <c r="M29" s="165"/>
      <c r="N29" s="7">
        <f t="shared" si="3"/>
      </c>
    </row>
    <row r="30" spans="1:14" ht="12.75">
      <c r="A30" s="8">
        <v>20</v>
      </c>
      <c r="B30" s="74">
        <f t="shared" si="0"/>
      </c>
      <c r="C30" s="166"/>
      <c r="D30" s="167"/>
      <c r="E30" s="168"/>
      <c r="F30" s="169"/>
      <c r="G30" s="7">
        <f t="shared" si="1"/>
      </c>
      <c r="H30" s="8">
        <v>20</v>
      </c>
      <c r="I30" s="74">
        <f t="shared" si="2"/>
      </c>
      <c r="J30" s="166"/>
      <c r="K30" s="167"/>
      <c r="L30" s="168"/>
      <c r="M30" s="169"/>
      <c r="N30" s="7">
        <f t="shared" si="3"/>
      </c>
    </row>
    <row r="31" spans="1:14" ht="12.75">
      <c r="A31" s="10">
        <v>21</v>
      </c>
      <c r="B31" s="77">
        <f t="shared" si="0"/>
      </c>
      <c r="C31" s="170"/>
      <c r="D31" s="171"/>
      <c r="E31" s="172"/>
      <c r="F31" s="173"/>
      <c r="G31" s="7">
        <f t="shared" si="1"/>
      </c>
      <c r="H31" s="10">
        <v>21</v>
      </c>
      <c r="I31" s="77">
        <f t="shared" si="2"/>
      </c>
      <c r="J31" s="170"/>
      <c r="K31" s="171"/>
      <c r="L31" s="172"/>
      <c r="M31" s="173"/>
      <c r="N31" s="7">
        <f t="shared" si="3"/>
      </c>
    </row>
    <row r="32" spans="1:14" s="17" customFormat="1" ht="12.75" customHeight="1">
      <c r="A32" s="13"/>
      <c r="B32" s="133"/>
      <c r="C32" s="133"/>
      <c r="D32" s="134"/>
      <c r="E32" s="264" t="s">
        <v>75</v>
      </c>
      <c r="F32" s="135">
        <f>SUM(F11:F31)</f>
        <v>42</v>
      </c>
      <c r="G32" s="7"/>
      <c r="H32" s="13"/>
      <c r="I32" s="133"/>
      <c r="J32" s="133"/>
      <c r="K32" s="134"/>
      <c r="L32" s="264" t="s">
        <v>75</v>
      </c>
      <c r="M32" s="135">
        <f>SUM(M11:M31)</f>
        <v>0</v>
      </c>
      <c r="N32" s="7"/>
    </row>
    <row r="33" spans="1:14" s="17" customFormat="1" ht="12.75">
      <c r="A33" s="193" t="s">
        <v>15</v>
      </c>
      <c r="B33" s="193">
        <v>2</v>
      </c>
      <c r="C33" s="193">
        <v>3</v>
      </c>
      <c r="D33" s="239" t="s">
        <v>38</v>
      </c>
      <c r="E33" s="239" t="s">
        <v>39</v>
      </c>
      <c r="F33" s="239" t="s">
        <v>43</v>
      </c>
      <c r="G33" s="240"/>
      <c r="H33" s="193" t="s">
        <v>15</v>
      </c>
      <c r="I33" s="193">
        <v>2</v>
      </c>
      <c r="J33" s="193">
        <v>3</v>
      </c>
      <c r="K33" s="239" t="s">
        <v>38</v>
      </c>
      <c r="L33" s="239" t="s">
        <v>39</v>
      </c>
      <c r="M33" s="239" t="s">
        <v>43</v>
      </c>
      <c r="N33" s="7"/>
    </row>
    <row r="34" spans="1:14" s="17" customFormat="1" ht="12.75">
      <c r="A34" s="198" t="s">
        <v>8</v>
      </c>
      <c r="B34" s="248">
        <f>'001'!L23</f>
        <v>0</v>
      </c>
      <c r="C34" s="248">
        <f>'001'!L24</f>
        <v>0</v>
      </c>
      <c r="D34" s="249">
        <f>'001'!$I$21</f>
        <v>0</v>
      </c>
      <c r="E34" s="249">
        <f>'001'!$I$22</f>
        <v>0</v>
      </c>
      <c r="F34" s="249">
        <f>'001'!$I$23</f>
        <v>0</v>
      </c>
      <c r="G34" s="240"/>
      <c r="H34" s="198" t="s">
        <v>8</v>
      </c>
      <c r="I34" s="248"/>
      <c r="J34" s="248"/>
      <c r="K34" s="249"/>
      <c r="L34" s="249"/>
      <c r="M34" s="249"/>
      <c r="N34" s="7"/>
    </row>
    <row r="35" spans="1:12" s="17" customFormat="1" ht="12.75">
      <c r="A35" s="65"/>
      <c r="B35" s="66"/>
      <c r="C35" s="85"/>
      <c r="D35" s="67"/>
      <c r="E35" s="68"/>
      <c r="F35" s="7"/>
      <c r="L35" s="7"/>
    </row>
    <row r="36" spans="1:12" s="17" customFormat="1" ht="12.75">
      <c r="A36" s="65"/>
      <c r="B36" s="66"/>
      <c r="C36" s="85"/>
      <c r="D36" s="67"/>
      <c r="E36" s="68"/>
      <c r="F36" s="7"/>
      <c r="L36" s="7"/>
    </row>
    <row r="37" spans="1:14" s="37" customFormat="1" ht="18">
      <c r="A37" s="62"/>
      <c r="B37" s="61"/>
      <c r="C37" s="62" t="s">
        <v>22</v>
      </c>
      <c r="D37" s="69" t="s">
        <v>18</v>
      </c>
      <c r="E37" s="62"/>
      <c r="F37" s="63"/>
      <c r="H37" s="63"/>
      <c r="I37" s="61"/>
      <c r="J37" s="62" t="s">
        <v>22</v>
      </c>
      <c r="K37" s="69" t="s">
        <v>19</v>
      </c>
      <c r="L37" s="62"/>
      <c r="M37" s="63"/>
      <c r="N37" s="7"/>
    </row>
    <row r="38" spans="1:14" ht="12.75">
      <c r="A38" s="3" t="str">
        <f>$A$10</f>
        <v>Qtde</v>
      </c>
      <c r="B38" s="3" t="str">
        <f>$C$10</f>
        <v>Data</v>
      </c>
      <c r="C38" s="3" t="s">
        <v>13</v>
      </c>
      <c r="D38" s="84" t="str">
        <f>$D$10</f>
        <v>Agência</v>
      </c>
      <c r="E38" s="24" t="str">
        <f>$E$10</f>
        <v>Conta</v>
      </c>
      <c r="F38" s="4" t="str">
        <f>$F$10</f>
        <v>Cota R$</v>
      </c>
      <c r="G38" s="7"/>
      <c r="H38" s="3" t="str">
        <f>$A$10</f>
        <v>Qtde</v>
      </c>
      <c r="I38" s="3" t="str">
        <f>$C$10</f>
        <v>Data</v>
      </c>
      <c r="J38" s="3" t="s">
        <v>13</v>
      </c>
      <c r="K38" s="84" t="str">
        <f>$D$10</f>
        <v>Agência</v>
      </c>
      <c r="L38" s="24" t="str">
        <f>$E$10</f>
        <v>Conta</v>
      </c>
      <c r="M38" s="4" t="str">
        <f>$F$10</f>
        <v>Cota R$</v>
      </c>
      <c r="N38" s="7"/>
    </row>
    <row r="39" spans="1:14" ht="12.75">
      <c r="A39" s="5">
        <v>1</v>
      </c>
      <c r="B39" s="162"/>
      <c r="C39" s="71">
        <f>IF(B39&lt;&gt;"",TEXT(B39,"DDD"),"")</f>
      </c>
      <c r="D39" s="163"/>
      <c r="E39" s="164"/>
      <c r="F39" s="165"/>
      <c r="G39" s="7">
        <f aca="true" t="shared" si="4" ref="G39:G59">IF(F39&lt;&gt;"",IF(OR(B39&gt;$L$3,F39&lt;$G$3),"&lt;&lt;&lt;",""),"")</f>
      </c>
      <c r="H39" s="5">
        <v>1</v>
      </c>
      <c r="I39" s="162"/>
      <c r="J39" s="71">
        <f>IF(I39&lt;&gt;"",TEXT(I39,"DDD"),"")</f>
      </c>
      <c r="K39" s="163"/>
      <c r="L39" s="164"/>
      <c r="M39" s="165"/>
      <c r="N39" s="7">
        <f aca="true" t="shared" si="5" ref="N39:N59">IF(M39&lt;&gt;"",IF(OR(I39&gt;$L$3,M39&lt;$G$3),"&lt;&lt;&lt;",""),"")</f>
      </c>
    </row>
    <row r="40" spans="1:14" ht="12.75">
      <c r="A40" s="8">
        <v>2</v>
      </c>
      <c r="B40" s="166"/>
      <c r="C40" s="74">
        <f aca="true" t="shared" si="6" ref="C40:C59">IF(B40&lt;&gt;"",TEXT(B40,"DDD"),"")</f>
      </c>
      <c r="D40" s="167"/>
      <c r="E40" s="168"/>
      <c r="F40" s="169"/>
      <c r="G40" s="7">
        <f t="shared" si="4"/>
      </c>
      <c r="H40" s="8">
        <v>2</v>
      </c>
      <c r="I40" s="166"/>
      <c r="J40" s="74">
        <f aca="true" t="shared" si="7" ref="J40:J59">IF(I40&lt;&gt;"",TEXT(I40,"DDD"),"")</f>
      </c>
      <c r="K40" s="167"/>
      <c r="L40" s="168"/>
      <c r="M40" s="169"/>
      <c r="N40" s="7">
        <f t="shared" si="5"/>
      </c>
    </row>
    <row r="41" spans="1:14" ht="12.75">
      <c r="A41" s="10">
        <v>3</v>
      </c>
      <c r="B41" s="170"/>
      <c r="C41" s="77">
        <f t="shared" si="6"/>
      </c>
      <c r="D41" s="171"/>
      <c r="E41" s="172"/>
      <c r="F41" s="173"/>
      <c r="G41" s="7">
        <f t="shared" si="4"/>
      </c>
      <c r="H41" s="10">
        <v>3</v>
      </c>
      <c r="I41" s="170"/>
      <c r="J41" s="77">
        <f t="shared" si="7"/>
      </c>
      <c r="K41" s="171"/>
      <c r="L41" s="172"/>
      <c r="M41" s="173"/>
      <c r="N41" s="7">
        <f t="shared" si="5"/>
      </c>
    </row>
    <row r="42" spans="1:14" ht="12.75">
      <c r="A42" s="5">
        <v>4</v>
      </c>
      <c r="B42" s="162"/>
      <c r="C42" s="71">
        <f t="shared" si="6"/>
      </c>
      <c r="D42" s="163"/>
      <c r="E42" s="164"/>
      <c r="F42" s="165"/>
      <c r="G42" s="7">
        <f t="shared" si="4"/>
      </c>
      <c r="H42" s="5">
        <v>4</v>
      </c>
      <c r="I42" s="162"/>
      <c r="J42" s="71">
        <f t="shared" si="7"/>
      </c>
      <c r="K42" s="163"/>
      <c r="L42" s="164"/>
      <c r="M42" s="165"/>
      <c r="N42" s="7">
        <f t="shared" si="5"/>
      </c>
    </row>
    <row r="43" spans="1:14" ht="12.75">
      <c r="A43" s="8">
        <v>5</v>
      </c>
      <c r="B43" s="166"/>
      <c r="C43" s="74">
        <f t="shared" si="6"/>
      </c>
      <c r="D43" s="167"/>
      <c r="E43" s="168"/>
      <c r="F43" s="169"/>
      <c r="G43" s="7">
        <f t="shared" si="4"/>
      </c>
      <c r="H43" s="8">
        <v>5</v>
      </c>
      <c r="I43" s="166"/>
      <c r="J43" s="74">
        <f t="shared" si="7"/>
      </c>
      <c r="K43" s="167"/>
      <c r="L43" s="168"/>
      <c r="M43" s="169"/>
      <c r="N43" s="7">
        <f t="shared" si="5"/>
      </c>
    </row>
    <row r="44" spans="1:14" ht="12.75">
      <c r="A44" s="10">
        <v>6</v>
      </c>
      <c r="B44" s="170"/>
      <c r="C44" s="77">
        <f t="shared" si="6"/>
      </c>
      <c r="D44" s="171"/>
      <c r="E44" s="172"/>
      <c r="F44" s="173"/>
      <c r="G44" s="7">
        <f t="shared" si="4"/>
      </c>
      <c r="H44" s="10">
        <v>6</v>
      </c>
      <c r="I44" s="170"/>
      <c r="J44" s="77">
        <f t="shared" si="7"/>
      </c>
      <c r="K44" s="171"/>
      <c r="L44" s="172"/>
      <c r="M44" s="173"/>
      <c r="N44" s="7">
        <f t="shared" si="5"/>
      </c>
    </row>
    <row r="45" spans="1:14" ht="12.75">
      <c r="A45" s="5">
        <v>7</v>
      </c>
      <c r="B45" s="162"/>
      <c r="C45" s="71">
        <f t="shared" si="6"/>
      </c>
      <c r="D45" s="163"/>
      <c r="E45" s="164"/>
      <c r="F45" s="165"/>
      <c r="G45" s="7">
        <f t="shared" si="4"/>
      </c>
      <c r="H45" s="5">
        <v>7</v>
      </c>
      <c r="I45" s="162"/>
      <c r="J45" s="71">
        <f t="shared" si="7"/>
      </c>
      <c r="K45" s="163"/>
      <c r="L45" s="164"/>
      <c r="M45" s="165"/>
      <c r="N45" s="7">
        <f t="shared" si="5"/>
      </c>
    </row>
    <row r="46" spans="1:14" ht="12.75">
      <c r="A46" s="12">
        <v>8</v>
      </c>
      <c r="B46" s="166"/>
      <c r="C46" s="74">
        <f t="shared" si="6"/>
      </c>
      <c r="D46" s="167"/>
      <c r="E46" s="168"/>
      <c r="F46" s="169"/>
      <c r="G46" s="7">
        <f t="shared" si="4"/>
      </c>
      <c r="H46" s="12">
        <v>8</v>
      </c>
      <c r="I46" s="166"/>
      <c r="J46" s="74">
        <f t="shared" si="7"/>
      </c>
      <c r="K46" s="167"/>
      <c r="L46" s="168"/>
      <c r="M46" s="169"/>
      <c r="N46" s="7">
        <f t="shared" si="5"/>
      </c>
    </row>
    <row r="47" spans="1:14" ht="12.75">
      <c r="A47" s="10">
        <v>9</v>
      </c>
      <c r="B47" s="170"/>
      <c r="C47" s="77">
        <f t="shared" si="6"/>
      </c>
      <c r="D47" s="171"/>
      <c r="E47" s="172"/>
      <c r="F47" s="173"/>
      <c r="G47" s="7">
        <f t="shared" si="4"/>
      </c>
      <c r="H47" s="10">
        <v>9</v>
      </c>
      <c r="I47" s="170"/>
      <c r="J47" s="77">
        <f t="shared" si="7"/>
      </c>
      <c r="K47" s="171"/>
      <c r="L47" s="172"/>
      <c r="M47" s="173"/>
      <c r="N47" s="7">
        <f t="shared" si="5"/>
      </c>
    </row>
    <row r="48" spans="1:14" ht="12.75">
      <c r="A48" s="5">
        <v>10</v>
      </c>
      <c r="B48" s="162"/>
      <c r="C48" s="71">
        <f t="shared" si="6"/>
      </c>
      <c r="D48" s="163"/>
      <c r="E48" s="164"/>
      <c r="F48" s="165"/>
      <c r="G48" s="7">
        <f t="shared" si="4"/>
      </c>
      <c r="H48" s="5">
        <v>10</v>
      </c>
      <c r="I48" s="162"/>
      <c r="J48" s="71">
        <f t="shared" si="7"/>
      </c>
      <c r="K48" s="163"/>
      <c r="L48" s="164"/>
      <c r="M48" s="165"/>
      <c r="N48" s="7">
        <f t="shared" si="5"/>
      </c>
    </row>
    <row r="49" spans="1:14" ht="12.75">
      <c r="A49" s="12">
        <v>11</v>
      </c>
      <c r="B49" s="166"/>
      <c r="C49" s="74">
        <f t="shared" si="6"/>
      </c>
      <c r="D49" s="167"/>
      <c r="E49" s="168"/>
      <c r="F49" s="169"/>
      <c r="G49" s="7">
        <f t="shared" si="4"/>
      </c>
      <c r="H49" s="12">
        <v>11</v>
      </c>
      <c r="I49" s="166"/>
      <c r="J49" s="74">
        <f t="shared" si="7"/>
      </c>
      <c r="K49" s="167"/>
      <c r="L49" s="168"/>
      <c r="M49" s="169"/>
      <c r="N49" s="7">
        <f t="shared" si="5"/>
      </c>
    </row>
    <row r="50" spans="1:14" ht="12.75">
      <c r="A50" s="10">
        <v>12</v>
      </c>
      <c r="B50" s="170"/>
      <c r="C50" s="77">
        <f t="shared" si="6"/>
      </c>
      <c r="D50" s="171"/>
      <c r="E50" s="172"/>
      <c r="F50" s="173"/>
      <c r="G50" s="7">
        <f t="shared" si="4"/>
      </c>
      <c r="H50" s="10">
        <v>12</v>
      </c>
      <c r="I50" s="170"/>
      <c r="J50" s="77">
        <f t="shared" si="7"/>
      </c>
      <c r="K50" s="171"/>
      <c r="L50" s="172"/>
      <c r="M50" s="173"/>
      <c r="N50" s="7">
        <f t="shared" si="5"/>
      </c>
    </row>
    <row r="51" spans="1:14" ht="12.75">
      <c r="A51" s="5">
        <v>13</v>
      </c>
      <c r="B51" s="162"/>
      <c r="C51" s="71">
        <f t="shared" si="6"/>
      </c>
      <c r="D51" s="163"/>
      <c r="E51" s="164"/>
      <c r="F51" s="165"/>
      <c r="G51" s="7">
        <f t="shared" si="4"/>
      </c>
      <c r="H51" s="5">
        <v>13</v>
      </c>
      <c r="I51" s="162"/>
      <c r="J51" s="71">
        <f t="shared" si="7"/>
      </c>
      <c r="K51" s="163"/>
      <c r="L51" s="164"/>
      <c r="M51" s="165"/>
      <c r="N51" s="7">
        <f t="shared" si="5"/>
      </c>
    </row>
    <row r="52" spans="1:14" ht="12.75">
      <c r="A52" s="12">
        <v>14</v>
      </c>
      <c r="B52" s="166"/>
      <c r="C52" s="74">
        <f t="shared" si="6"/>
      </c>
      <c r="D52" s="167"/>
      <c r="E52" s="168"/>
      <c r="F52" s="169"/>
      <c r="G52" s="7">
        <f t="shared" si="4"/>
      </c>
      <c r="H52" s="12">
        <v>14</v>
      </c>
      <c r="I52" s="166"/>
      <c r="J52" s="74">
        <f t="shared" si="7"/>
      </c>
      <c r="K52" s="167"/>
      <c r="L52" s="168"/>
      <c r="M52" s="169"/>
      <c r="N52" s="7">
        <f t="shared" si="5"/>
      </c>
    </row>
    <row r="53" spans="1:14" ht="12.75">
      <c r="A53" s="10">
        <v>15</v>
      </c>
      <c r="B53" s="170"/>
      <c r="C53" s="77">
        <f t="shared" si="6"/>
      </c>
      <c r="D53" s="171"/>
      <c r="E53" s="172"/>
      <c r="F53" s="173"/>
      <c r="G53" s="7">
        <f t="shared" si="4"/>
      </c>
      <c r="H53" s="10">
        <v>15</v>
      </c>
      <c r="I53" s="170"/>
      <c r="J53" s="77">
        <f t="shared" si="7"/>
      </c>
      <c r="K53" s="171"/>
      <c r="L53" s="172"/>
      <c r="M53" s="173"/>
      <c r="N53" s="7">
        <f t="shared" si="5"/>
      </c>
    </row>
    <row r="54" spans="1:14" ht="12.75">
      <c r="A54" s="5">
        <v>16</v>
      </c>
      <c r="B54" s="162"/>
      <c r="C54" s="71">
        <f t="shared" si="6"/>
      </c>
      <c r="D54" s="163"/>
      <c r="E54" s="164"/>
      <c r="F54" s="165"/>
      <c r="G54" s="7">
        <f t="shared" si="4"/>
      </c>
      <c r="H54" s="5">
        <v>16</v>
      </c>
      <c r="I54" s="162"/>
      <c r="J54" s="71">
        <f t="shared" si="7"/>
      </c>
      <c r="K54" s="163"/>
      <c r="L54" s="164"/>
      <c r="M54" s="165"/>
      <c r="N54" s="7">
        <f t="shared" si="5"/>
      </c>
    </row>
    <row r="55" spans="1:14" ht="12.75">
      <c r="A55" s="12">
        <v>17</v>
      </c>
      <c r="B55" s="166"/>
      <c r="C55" s="74">
        <f t="shared" si="6"/>
      </c>
      <c r="D55" s="167"/>
      <c r="E55" s="168"/>
      <c r="F55" s="169"/>
      <c r="G55" s="7">
        <f t="shared" si="4"/>
      </c>
      <c r="H55" s="12">
        <v>17</v>
      </c>
      <c r="I55" s="166"/>
      <c r="J55" s="74">
        <f t="shared" si="7"/>
      </c>
      <c r="K55" s="167"/>
      <c r="L55" s="168"/>
      <c r="M55" s="169"/>
      <c r="N55" s="7">
        <f t="shared" si="5"/>
      </c>
    </row>
    <row r="56" spans="1:14" ht="12.75">
      <c r="A56" s="10">
        <v>18</v>
      </c>
      <c r="B56" s="170"/>
      <c r="C56" s="77">
        <f t="shared" si="6"/>
      </c>
      <c r="D56" s="171"/>
      <c r="E56" s="172"/>
      <c r="F56" s="173"/>
      <c r="G56" s="7">
        <f t="shared" si="4"/>
      </c>
      <c r="H56" s="10">
        <v>18</v>
      </c>
      <c r="I56" s="170"/>
      <c r="J56" s="77">
        <f t="shared" si="7"/>
      </c>
      <c r="K56" s="171"/>
      <c r="L56" s="172"/>
      <c r="M56" s="173"/>
      <c r="N56" s="7">
        <f t="shared" si="5"/>
      </c>
    </row>
    <row r="57" spans="1:14" ht="12.75">
      <c r="A57" s="5">
        <v>19</v>
      </c>
      <c r="B57" s="162"/>
      <c r="C57" s="71">
        <f t="shared" si="6"/>
      </c>
      <c r="D57" s="163"/>
      <c r="E57" s="164"/>
      <c r="F57" s="165"/>
      <c r="G57" s="7">
        <f t="shared" si="4"/>
      </c>
      <c r="H57" s="5">
        <v>19</v>
      </c>
      <c r="I57" s="162"/>
      <c r="J57" s="71">
        <f t="shared" si="7"/>
      </c>
      <c r="K57" s="163"/>
      <c r="L57" s="164"/>
      <c r="M57" s="165"/>
      <c r="N57" s="7">
        <f t="shared" si="5"/>
      </c>
    </row>
    <row r="58" spans="1:14" ht="12.75">
      <c r="A58" s="8">
        <v>20</v>
      </c>
      <c r="B58" s="166"/>
      <c r="C58" s="74">
        <f t="shared" si="6"/>
      </c>
      <c r="D58" s="167"/>
      <c r="E58" s="168"/>
      <c r="F58" s="169"/>
      <c r="G58" s="7">
        <f t="shared" si="4"/>
      </c>
      <c r="H58" s="8">
        <v>20</v>
      </c>
      <c r="I58" s="166"/>
      <c r="J58" s="74">
        <f t="shared" si="7"/>
      </c>
      <c r="K58" s="167"/>
      <c r="L58" s="168"/>
      <c r="M58" s="169"/>
      <c r="N58" s="7">
        <f t="shared" si="5"/>
      </c>
    </row>
    <row r="59" spans="1:14" ht="12.75">
      <c r="A59" s="10">
        <v>21</v>
      </c>
      <c r="B59" s="170"/>
      <c r="C59" s="77">
        <f t="shared" si="6"/>
      </c>
      <c r="D59" s="171"/>
      <c r="E59" s="172"/>
      <c r="F59" s="173"/>
      <c r="G59" s="7">
        <f t="shared" si="4"/>
      </c>
      <c r="H59" s="10">
        <v>21</v>
      </c>
      <c r="I59" s="170"/>
      <c r="J59" s="77">
        <f t="shared" si="7"/>
      </c>
      <c r="K59" s="171"/>
      <c r="L59" s="172"/>
      <c r="M59" s="173"/>
      <c r="N59" s="7">
        <f t="shared" si="5"/>
      </c>
    </row>
    <row r="60" spans="1:14" s="17" customFormat="1" ht="12.75" customHeight="1">
      <c r="A60" s="13"/>
      <c r="B60" s="133"/>
      <c r="C60" s="133"/>
      <c r="D60" s="134"/>
      <c r="E60" s="264" t="s">
        <v>75</v>
      </c>
      <c r="F60" s="135"/>
      <c r="G60" s="7"/>
      <c r="H60" s="13"/>
      <c r="I60" s="133"/>
      <c r="J60" s="133"/>
      <c r="K60" s="134"/>
      <c r="L60" s="264" t="s">
        <v>75</v>
      </c>
      <c r="M60" s="135"/>
      <c r="N60" s="7"/>
    </row>
    <row r="61" spans="1:14" s="17" customFormat="1" ht="12.75">
      <c r="A61" s="193" t="s">
        <v>15</v>
      </c>
      <c r="B61" s="193">
        <v>2</v>
      </c>
      <c r="C61" s="193">
        <v>3</v>
      </c>
      <c r="D61" s="194" t="s">
        <v>38</v>
      </c>
      <c r="E61" s="194" t="s">
        <v>39</v>
      </c>
      <c r="F61" s="194" t="s">
        <v>43</v>
      </c>
      <c r="G61" s="7"/>
      <c r="H61" s="193" t="s">
        <v>15</v>
      </c>
      <c r="I61" s="193">
        <v>2</v>
      </c>
      <c r="J61" s="193">
        <v>3</v>
      </c>
      <c r="K61" s="194" t="s">
        <v>38</v>
      </c>
      <c r="L61" s="194" t="s">
        <v>39</v>
      </c>
      <c r="M61" s="194" t="s">
        <v>43</v>
      </c>
      <c r="N61" s="7"/>
    </row>
    <row r="62" spans="1:14" s="17" customFormat="1" ht="12.75">
      <c r="A62" s="198" t="s">
        <v>8</v>
      </c>
      <c r="B62" s="198"/>
      <c r="C62" s="198"/>
      <c r="D62" s="199"/>
      <c r="E62" s="199"/>
      <c r="F62" s="199"/>
      <c r="G62" s="7"/>
      <c r="H62" s="198" t="s">
        <v>8</v>
      </c>
      <c r="I62" s="198"/>
      <c r="J62" s="198"/>
      <c r="K62" s="199"/>
      <c r="L62" s="199"/>
      <c r="M62" s="199"/>
      <c r="N62" s="7"/>
    </row>
    <row r="63" spans="1:12" s="17" customFormat="1" ht="12.75">
      <c r="A63" s="65"/>
      <c r="B63" s="66"/>
      <c r="C63" s="85"/>
      <c r="D63" s="67"/>
      <c r="E63" s="68"/>
      <c r="F63" s="7"/>
      <c r="L63" s="7"/>
    </row>
    <row r="64" spans="1:12" s="17" customFormat="1" ht="12.75">
      <c r="A64" s="65"/>
      <c r="B64" s="66"/>
      <c r="C64" s="85"/>
      <c r="D64" s="67"/>
      <c r="E64" s="68"/>
      <c r="F64" s="7"/>
      <c r="L64" s="7"/>
    </row>
    <row r="65" spans="1:14" s="37" customFormat="1" ht="18">
      <c r="A65" s="63"/>
      <c r="B65" s="61"/>
      <c r="C65" s="62" t="s">
        <v>22</v>
      </c>
      <c r="D65" s="69" t="s">
        <v>20</v>
      </c>
      <c r="E65" s="62"/>
      <c r="F65" s="63"/>
      <c r="G65" s="7"/>
      <c r="H65" s="63"/>
      <c r="I65" s="61"/>
      <c r="J65" s="62" t="s">
        <v>22</v>
      </c>
      <c r="K65" s="69" t="s">
        <v>21</v>
      </c>
      <c r="L65" s="62"/>
      <c r="M65" s="63"/>
      <c r="N65" s="7"/>
    </row>
    <row r="66" spans="1:14" ht="12.75">
      <c r="A66" s="3" t="str">
        <f>$A$10</f>
        <v>Qtde</v>
      </c>
      <c r="B66" s="3" t="str">
        <f>$C$10</f>
        <v>Data</v>
      </c>
      <c r="C66" s="3" t="s">
        <v>13</v>
      </c>
      <c r="D66" s="84" t="str">
        <f>$D$10</f>
        <v>Agência</v>
      </c>
      <c r="E66" s="24" t="str">
        <f>$E$10</f>
        <v>Conta</v>
      </c>
      <c r="F66" s="4" t="str">
        <f>$F$10</f>
        <v>Cota R$</v>
      </c>
      <c r="G66" s="7"/>
      <c r="H66" s="3" t="str">
        <f>$A$10</f>
        <v>Qtde</v>
      </c>
      <c r="I66" s="3" t="str">
        <f>$C$10</f>
        <v>Data</v>
      </c>
      <c r="J66" s="3" t="s">
        <v>13</v>
      </c>
      <c r="K66" s="84" t="str">
        <f>$D$10</f>
        <v>Agência</v>
      </c>
      <c r="L66" s="24" t="str">
        <f>$E$10</f>
        <v>Conta</v>
      </c>
      <c r="M66" s="4" t="str">
        <f>$F$10</f>
        <v>Cota R$</v>
      </c>
      <c r="N66" s="7"/>
    </row>
    <row r="67" spans="1:14" ht="12.75">
      <c r="A67" s="5">
        <v>1</v>
      </c>
      <c r="B67" s="162"/>
      <c r="C67" s="71">
        <f>IF(B67&lt;&gt;"",TEXT(B67,"DDD"),"")</f>
      </c>
      <c r="D67" s="163"/>
      <c r="E67" s="164"/>
      <c r="F67" s="165"/>
      <c r="G67" s="7">
        <f aca="true" t="shared" si="8" ref="G67:G87">IF(F67&lt;&gt;"",IF(OR(B67&gt;$L$3,F67&lt;$G$3),"&lt;&lt;&lt;",""),"")</f>
      </c>
      <c r="H67" s="5">
        <v>1</v>
      </c>
      <c r="I67" s="162"/>
      <c r="J67" s="71">
        <f>IF(I67&lt;&gt;"",TEXT(I67,"DDD"),"")</f>
      </c>
      <c r="K67" s="163"/>
      <c r="L67" s="164"/>
      <c r="M67" s="165"/>
      <c r="N67" s="7">
        <f aca="true" t="shared" si="9" ref="N67:N87">IF(M67&lt;&gt;"",IF(OR(I67&gt;$L$3,M67&lt;$G$3),"&lt;&lt;&lt;",""),"")</f>
      </c>
    </row>
    <row r="68" spans="1:14" ht="12.75">
      <c r="A68" s="8">
        <v>2</v>
      </c>
      <c r="B68" s="166"/>
      <c r="C68" s="74">
        <f aca="true" t="shared" si="10" ref="C68:C87">IF(B68&lt;&gt;"",TEXT(B68,"DDD"),"")</f>
      </c>
      <c r="D68" s="167"/>
      <c r="E68" s="168"/>
      <c r="F68" s="169"/>
      <c r="G68" s="7">
        <f t="shared" si="8"/>
      </c>
      <c r="H68" s="8">
        <v>2</v>
      </c>
      <c r="I68" s="166"/>
      <c r="J68" s="74">
        <f aca="true" t="shared" si="11" ref="J68:J87">IF(I68&lt;&gt;"",TEXT(I68,"DDD"),"")</f>
      </c>
      <c r="K68" s="167"/>
      <c r="L68" s="168"/>
      <c r="M68" s="169"/>
      <c r="N68" s="7">
        <f t="shared" si="9"/>
      </c>
    </row>
    <row r="69" spans="1:14" ht="12.75">
      <c r="A69" s="10">
        <v>3</v>
      </c>
      <c r="B69" s="170"/>
      <c r="C69" s="77">
        <f t="shared" si="10"/>
      </c>
      <c r="D69" s="171"/>
      <c r="E69" s="172"/>
      <c r="F69" s="173"/>
      <c r="G69" s="7">
        <f t="shared" si="8"/>
      </c>
      <c r="H69" s="10">
        <v>3</v>
      </c>
      <c r="I69" s="170"/>
      <c r="J69" s="77">
        <f t="shared" si="11"/>
      </c>
      <c r="K69" s="171"/>
      <c r="L69" s="172"/>
      <c r="M69" s="173"/>
      <c r="N69" s="7">
        <f t="shared" si="9"/>
      </c>
    </row>
    <row r="70" spans="1:14" ht="12.75">
      <c r="A70" s="5">
        <v>4</v>
      </c>
      <c r="B70" s="162"/>
      <c r="C70" s="71">
        <f t="shared" si="10"/>
      </c>
      <c r="D70" s="163"/>
      <c r="E70" s="164"/>
      <c r="F70" s="165"/>
      <c r="G70" s="7">
        <f t="shared" si="8"/>
      </c>
      <c r="H70" s="5">
        <v>4</v>
      </c>
      <c r="I70" s="162"/>
      <c r="J70" s="71">
        <f t="shared" si="11"/>
      </c>
      <c r="K70" s="163"/>
      <c r="L70" s="164"/>
      <c r="M70" s="165"/>
      <c r="N70" s="7">
        <f t="shared" si="9"/>
      </c>
    </row>
    <row r="71" spans="1:14" ht="12.75">
      <c r="A71" s="8">
        <v>5</v>
      </c>
      <c r="B71" s="166"/>
      <c r="C71" s="74">
        <f t="shared" si="10"/>
      </c>
      <c r="D71" s="167"/>
      <c r="E71" s="168"/>
      <c r="F71" s="169"/>
      <c r="G71" s="7">
        <f t="shared" si="8"/>
      </c>
      <c r="H71" s="8">
        <v>5</v>
      </c>
      <c r="I71" s="166"/>
      <c r="J71" s="74">
        <f t="shared" si="11"/>
      </c>
      <c r="K71" s="167"/>
      <c r="L71" s="168"/>
      <c r="M71" s="169"/>
      <c r="N71" s="7">
        <f t="shared" si="9"/>
      </c>
    </row>
    <row r="72" spans="1:14" ht="12.75">
      <c r="A72" s="10">
        <v>6</v>
      </c>
      <c r="B72" s="170"/>
      <c r="C72" s="77">
        <f t="shared" si="10"/>
      </c>
      <c r="D72" s="171"/>
      <c r="E72" s="172"/>
      <c r="F72" s="173"/>
      <c r="G72" s="7">
        <f t="shared" si="8"/>
      </c>
      <c r="H72" s="10">
        <v>6</v>
      </c>
      <c r="I72" s="170"/>
      <c r="J72" s="77">
        <f t="shared" si="11"/>
      </c>
      <c r="K72" s="171"/>
      <c r="L72" s="172"/>
      <c r="M72" s="173"/>
      <c r="N72" s="7">
        <f t="shared" si="9"/>
      </c>
    </row>
    <row r="73" spans="1:14" ht="12.75">
      <c r="A73" s="5">
        <v>7</v>
      </c>
      <c r="B73" s="162"/>
      <c r="C73" s="71">
        <f t="shared" si="10"/>
      </c>
      <c r="D73" s="163"/>
      <c r="E73" s="164"/>
      <c r="F73" s="165"/>
      <c r="G73" s="7">
        <f t="shared" si="8"/>
      </c>
      <c r="H73" s="5">
        <v>7</v>
      </c>
      <c r="I73" s="162"/>
      <c r="J73" s="71">
        <f t="shared" si="11"/>
      </c>
      <c r="K73" s="163"/>
      <c r="L73" s="164"/>
      <c r="M73" s="165"/>
      <c r="N73" s="7">
        <f t="shared" si="9"/>
      </c>
    </row>
    <row r="74" spans="1:14" ht="12.75">
      <c r="A74" s="12">
        <v>8</v>
      </c>
      <c r="B74" s="166"/>
      <c r="C74" s="74">
        <f t="shared" si="10"/>
      </c>
      <c r="D74" s="167"/>
      <c r="E74" s="168"/>
      <c r="F74" s="169"/>
      <c r="G74" s="7">
        <f t="shared" si="8"/>
      </c>
      <c r="H74" s="12">
        <v>8</v>
      </c>
      <c r="I74" s="166"/>
      <c r="J74" s="74">
        <f t="shared" si="11"/>
      </c>
      <c r="K74" s="167"/>
      <c r="L74" s="168"/>
      <c r="M74" s="169"/>
      <c r="N74" s="7">
        <f t="shared" si="9"/>
      </c>
    </row>
    <row r="75" spans="1:14" ht="12.75">
      <c r="A75" s="10">
        <v>9</v>
      </c>
      <c r="B75" s="170"/>
      <c r="C75" s="77">
        <f t="shared" si="10"/>
      </c>
      <c r="D75" s="171"/>
      <c r="E75" s="172"/>
      <c r="F75" s="173"/>
      <c r="G75" s="7">
        <f t="shared" si="8"/>
      </c>
      <c r="H75" s="10">
        <v>9</v>
      </c>
      <c r="I75" s="170"/>
      <c r="J75" s="77">
        <f t="shared" si="11"/>
      </c>
      <c r="K75" s="171"/>
      <c r="L75" s="172"/>
      <c r="M75" s="173"/>
      <c r="N75" s="7">
        <f t="shared" si="9"/>
      </c>
    </row>
    <row r="76" spans="1:14" ht="12.75">
      <c r="A76" s="5">
        <v>10</v>
      </c>
      <c r="B76" s="162"/>
      <c r="C76" s="71">
        <f t="shared" si="10"/>
      </c>
      <c r="D76" s="163"/>
      <c r="E76" s="164"/>
      <c r="F76" s="165"/>
      <c r="G76" s="7">
        <f t="shared" si="8"/>
      </c>
      <c r="H76" s="5">
        <v>10</v>
      </c>
      <c r="I76" s="162"/>
      <c r="J76" s="71">
        <f t="shared" si="11"/>
      </c>
      <c r="K76" s="163"/>
      <c r="L76" s="164"/>
      <c r="M76" s="165"/>
      <c r="N76" s="7">
        <f t="shared" si="9"/>
      </c>
    </row>
    <row r="77" spans="1:14" ht="12.75">
      <c r="A77" s="12">
        <v>11</v>
      </c>
      <c r="B77" s="166"/>
      <c r="C77" s="74">
        <f t="shared" si="10"/>
      </c>
      <c r="D77" s="167"/>
      <c r="E77" s="168"/>
      <c r="F77" s="169"/>
      <c r="G77" s="7">
        <f t="shared" si="8"/>
      </c>
      <c r="H77" s="12">
        <v>11</v>
      </c>
      <c r="I77" s="166"/>
      <c r="J77" s="74">
        <f t="shared" si="11"/>
      </c>
      <c r="K77" s="167"/>
      <c r="L77" s="168"/>
      <c r="M77" s="169"/>
      <c r="N77" s="7">
        <f t="shared" si="9"/>
      </c>
    </row>
    <row r="78" spans="1:14" ht="12.75">
      <c r="A78" s="10">
        <v>12</v>
      </c>
      <c r="B78" s="170"/>
      <c r="C78" s="77">
        <f t="shared" si="10"/>
      </c>
      <c r="D78" s="171"/>
      <c r="E78" s="172"/>
      <c r="F78" s="173"/>
      <c r="G78" s="7">
        <f t="shared" si="8"/>
      </c>
      <c r="H78" s="10">
        <v>12</v>
      </c>
      <c r="I78" s="170"/>
      <c r="J78" s="77">
        <f t="shared" si="11"/>
      </c>
      <c r="K78" s="171"/>
      <c r="L78" s="172"/>
      <c r="M78" s="173"/>
      <c r="N78" s="7">
        <f t="shared" si="9"/>
      </c>
    </row>
    <row r="79" spans="1:14" ht="12.75">
      <c r="A79" s="5">
        <v>13</v>
      </c>
      <c r="B79" s="162"/>
      <c r="C79" s="71">
        <f t="shared" si="10"/>
      </c>
      <c r="D79" s="163"/>
      <c r="E79" s="164"/>
      <c r="F79" s="165"/>
      <c r="G79" s="7">
        <f t="shared" si="8"/>
      </c>
      <c r="H79" s="5">
        <v>13</v>
      </c>
      <c r="I79" s="162"/>
      <c r="J79" s="71">
        <f t="shared" si="11"/>
      </c>
      <c r="K79" s="163"/>
      <c r="L79" s="164"/>
      <c r="M79" s="165"/>
      <c r="N79" s="7">
        <f t="shared" si="9"/>
      </c>
    </row>
    <row r="80" spans="1:14" ht="12.75">
      <c r="A80" s="12">
        <v>14</v>
      </c>
      <c r="B80" s="166"/>
      <c r="C80" s="74">
        <f t="shared" si="10"/>
      </c>
      <c r="D80" s="167"/>
      <c r="E80" s="168"/>
      <c r="F80" s="169"/>
      <c r="G80" s="7">
        <f t="shared" si="8"/>
      </c>
      <c r="H80" s="12">
        <v>14</v>
      </c>
      <c r="I80" s="166"/>
      <c r="J80" s="74">
        <f t="shared" si="11"/>
      </c>
      <c r="K80" s="167"/>
      <c r="L80" s="168"/>
      <c r="M80" s="169"/>
      <c r="N80" s="7">
        <f t="shared" si="9"/>
      </c>
    </row>
    <row r="81" spans="1:14" ht="12.75">
      <c r="A81" s="10">
        <v>15</v>
      </c>
      <c r="B81" s="170"/>
      <c r="C81" s="77">
        <f t="shared" si="10"/>
      </c>
      <c r="D81" s="171"/>
      <c r="E81" s="172"/>
      <c r="F81" s="173"/>
      <c r="G81" s="7">
        <f t="shared" si="8"/>
      </c>
      <c r="H81" s="10">
        <v>15</v>
      </c>
      <c r="I81" s="170"/>
      <c r="J81" s="77">
        <f t="shared" si="11"/>
      </c>
      <c r="K81" s="171"/>
      <c r="L81" s="172"/>
      <c r="M81" s="173"/>
      <c r="N81" s="7">
        <f t="shared" si="9"/>
      </c>
    </row>
    <row r="82" spans="1:14" ht="12.75">
      <c r="A82" s="5">
        <v>16</v>
      </c>
      <c r="B82" s="162"/>
      <c r="C82" s="71">
        <f t="shared" si="10"/>
      </c>
      <c r="D82" s="163"/>
      <c r="E82" s="164"/>
      <c r="F82" s="165"/>
      <c r="G82" s="7">
        <f t="shared" si="8"/>
      </c>
      <c r="H82" s="5">
        <v>16</v>
      </c>
      <c r="I82" s="162"/>
      <c r="J82" s="71">
        <f t="shared" si="11"/>
      </c>
      <c r="K82" s="163"/>
      <c r="L82" s="164"/>
      <c r="M82" s="165"/>
      <c r="N82" s="7">
        <f t="shared" si="9"/>
      </c>
    </row>
    <row r="83" spans="1:14" ht="12.75">
      <c r="A83" s="12">
        <v>17</v>
      </c>
      <c r="B83" s="166"/>
      <c r="C83" s="74">
        <f t="shared" si="10"/>
      </c>
      <c r="D83" s="167"/>
      <c r="E83" s="168"/>
      <c r="F83" s="169"/>
      <c r="G83" s="7">
        <f t="shared" si="8"/>
      </c>
      <c r="H83" s="12">
        <v>17</v>
      </c>
      <c r="I83" s="166"/>
      <c r="J83" s="74">
        <f t="shared" si="11"/>
      </c>
      <c r="K83" s="167"/>
      <c r="L83" s="168"/>
      <c r="M83" s="169"/>
      <c r="N83" s="7">
        <f t="shared" si="9"/>
      </c>
    </row>
    <row r="84" spans="1:14" ht="12.75">
      <c r="A84" s="10">
        <v>18</v>
      </c>
      <c r="B84" s="170"/>
      <c r="C84" s="77">
        <f t="shared" si="10"/>
      </c>
      <c r="D84" s="171"/>
      <c r="E84" s="172"/>
      <c r="F84" s="173"/>
      <c r="G84" s="7">
        <f t="shared" si="8"/>
      </c>
      <c r="H84" s="10">
        <v>18</v>
      </c>
      <c r="I84" s="170"/>
      <c r="J84" s="77">
        <f t="shared" si="11"/>
      </c>
      <c r="K84" s="171"/>
      <c r="L84" s="172"/>
      <c r="M84" s="173"/>
      <c r="N84" s="7">
        <f t="shared" si="9"/>
      </c>
    </row>
    <row r="85" spans="1:14" ht="12.75">
      <c r="A85" s="5">
        <v>19</v>
      </c>
      <c r="B85" s="162"/>
      <c r="C85" s="71">
        <f t="shared" si="10"/>
      </c>
      <c r="D85" s="163"/>
      <c r="E85" s="164"/>
      <c r="F85" s="165"/>
      <c r="G85" s="7">
        <f t="shared" si="8"/>
      </c>
      <c r="H85" s="5">
        <v>19</v>
      </c>
      <c r="I85" s="162"/>
      <c r="J85" s="71">
        <f t="shared" si="11"/>
      </c>
      <c r="K85" s="163"/>
      <c r="L85" s="164"/>
      <c r="M85" s="165"/>
      <c r="N85" s="7">
        <f t="shared" si="9"/>
      </c>
    </row>
    <row r="86" spans="1:14" ht="12.75">
      <c r="A86" s="8">
        <v>20</v>
      </c>
      <c r="B86" s="166"/>
      <c r="C86" s="74">
        <f t="shared" si="10"/>
      </c>
      <c r="D86" s="167"/>
      <c r="E86" s="168"/>
      <c r="F86" s="169"/>
      <c r="G86" s="7">
        <f t="shared" si="8"/>
      </c>
      <c r="H86" s="8">
        <v>20</v>
      </c>
      <c r="I86" s="166"/>
      <c r="J86" s="74">
        <f t="shared" si="11"/>
      </c>
      <c r="K86" s="167"/>
      <c r="L86" s="168"/>
      <c r="M86" s="169"/>
      <c r="N86" s="7">
        <f t="shared" si="9"/>
      </c>
    </row>
    <row r="87" spans="1:14" ht="12.75">
      <c r="A87" s="10">
        <v>21</v>
      </c>
      <c r="B87" s="170"/>
      <c r="C87" s="77">
        <f t="shared" si="10"/>
      </c>
      <c r="D87" s="171"/>
      <c r="E87" s="172"/>
      <c r="F87" s="173"/>
      <c r="G87" s="7">
        <f t="shared" si="8"/>
      </c>
      <c r="H87" s="10">
        <v>21</v>
      </c>
      <c r="I87" s="170"/>
      <c r="J87" s="77">
        <f t="shared" si="11"/>
      </c>
      <c r="K87" s="171"/>
      <c r="L87" s="172"/>
      <c r="M87" s="173"/>
      <c r="N87" s="7">
        <f t="shared" si="9"/>
      </c>
    </row>
    <row r="88" spans="1:13" s="17" customFormat="1" ht="12.75" customHeight="1">
      <c r="A88" s="13"/>
      <c r="B88" s="133"/>
      <c r="C88" s="133"/>
      <c r="D88" s="134"/>
      <c r="E88" s="264" t="s">
        <v>75</v>
      </c>
      <c r="F88" s="135"/>
      <c r="G88" s="7"/>
      <c r="H88" s="13"/>
      <c r="I88" s="133"/>
      <c r="J88" s="133"/>
      <c r="K88" s="134"/>
      <c r="L88" s="264" t="s">
        <v>75</v>
      </c>
      <c r="M88" s="135"/>
    </row>
    <row r="89" spans="1:13" s="17" customFormat="1" ht="12.75">
      <c r="A89" s="193" t="s">
        <v>15</v>
      </c>
      <c r="B89" s="193">
        <v>2</v>
      </c>
      <c r="C89" s="193">
        <v>3</v>
      </c>
      <c r="D89" s="194" t="s">
        <v>38</v>
      </c>
      <c r="E89" s="194" t="s">
        <v>39</v>
      </c>
      <c r="F89" s="194" t="s">
        <v>43</v>
      </c>
      <c r="G89" s="7"/>
      <c r="H89" s="193" t="s">
        <v>15</v>
      </c>
      <c r="I89" s="193">
        <v>2</v>
      </c>
      <c r="J89" s="193">
        <v>3</v>
      </c>
      <c r="K89" s="194" t="s">
        <v>38</v>
      </c>
      <c r="L89" s="194" t="s">
        <v>39</v>
      </c>
      <c r="M89" s="194" t="s">
        <v>43</v>
      </c>
    </row>
    <row r="90" spans="1:13" s="17" customFormat="1" ht="12.75">
      <c r="A90" s="198" t="s">
        <v>8</v>
      </c>
      <c r="B90" s="198"/>
      <c r="C90" s="198"/>
      <c r="D90" s="199"/>
      <c r="E90" s="199"/>
      <c r="F90" s="199"/>
      <c r="G90" s="7"/>
      <c r="H90" s="198" t="s">
        <v>8</v>
      </c>
      <c r="I90" s="198"/>
      <c r="J90" s="198"/>
      <c r="K90" s="199"/>
      <c r="L90" s="199"/>
      <c r="M90" s="199"/>
    </row>
    <row r="91" spans="1:6" s="17" customFormat="1" ht="12.75">
      <c r="A91" s="65"/>
      <c r="B91" s="66"/>
      <c r="C91" s="85"/>
      <c r="D91" s="67"/>
      <c r="E91" s="68"/>
      <c r="F91" s="7"/>
    </row>
    <row r="92" spans="1:6" s="17" customFormat="1" ht="12.75">
      <c r="A92" s="65"/>
      <c r="B92" s="66"/>
      <c r="C92" s="85"/>
      <c r="D92" s="67"/>
      <c r="E92" s="68"/>
      <c r="F92" s="7"/>
    </row>
    <row r="93" spans="1:7" s="37" customFormat="1" ht="18">
      <c r="A93" s="63"/>
      <c r="B93" s="61"/>
      <c r="C93" s="62" t="s">
        <v>22</v>
      </c>
      <c r="D93" s="69" t="s">
        <v>44</v>
      </c>
      <c r="E93" s="62"/>
      <c r="F93" s="63"/>
      <c r="G93" s="7"/>
    </row>
    <row r="94" spans="1:7" ht="12.75">
      <c r="A94" s="3" t="str">
        <f>$A$10</f>
        <v>Qtde</v>
      </c>
      <c r="B94" s="3" t="str">
        <f>$C$10</f>
        <v>Data</v>
      </c>
      <c r="C94" s="3" t="s">
        <v>13</v>
      </c>
      <c r="D94" s="84" t="str">
        <f>$D$10</f>
        <v>Agência</v>
      </c>
      <c r="E94" s="24" t="str">
        <f>$E$10</f>
        <v>Conta</v>
      </c>
      <c r="F94" s="4" t="str">
        <f>$F$10</f>
        <v>Cota R$</v>
      </c>
      <c r="G94" s="7"/>
    </row>
    <row r="95" spans="1:7" ht="12.75">
      <c r="A95" s="5">
        <v>1</v>
      </c>
      <c r="B95" s="162"/>
      <c r="C95" s="71">
        <f>IF(B95&lt;&gt;"",TEXT(B95,"DDD"),"")</f>
      </c>
      <c r="D95" s="163"/>
      <c r="E95" s="164"/>
      <c r="F95" s="165"/>
      <c r="G95" s="7">
        <f aca="true" t="shared" si="12" ref="G95:G115">IF(F95&lt;&gt;"",IF(OR(B95&gt;$L$3,F95&lt;$G$3),"&lt;&lt;&lt;",""),"")</f>
      </c>
    </row>
    <row r="96" spans="1:7" ht="12.75">
      <c r="A96" s="8">
        <v>2</v>
      </c>
      <c r="B96" s="166"/>
      <c r="C96" s="74">
        <f aca="true" t="shared" si="13" ref="C96:C115">IF(B96&lt;&gt;"",TEXT(B96,"DDD"),"")</f>
      </c>
      <c r="D96" s="167"/>
      <c r="E96" s="168"/>
      <c r="F96" s="169"/>
      <c r="G96" s="7">
        <f t="shared" si="12"/>
      </c>
    </row>
    <row r="97" spans="1:7" ht="12.75">
      <c r="A97" s="10">
        <v>3</v>
      </c>
      <c r="B97" s="170"/>
      <c r="C97" s="77">
        <f t="shared" si="13"/>
      </c>
      <c r="D97" s="171"/>
      <c r="E97" s="172"/>
      <c r="F97" s="173"/>
      <c r="G97" s="7">
        <f t="shared" si="12"/>
      </c>
    </row>
    <row r="98" spans="1:7" ht="12.75">
      <c r="A98" s="5">
        <v>4</v>
      </c>
      <c r="B98" s="162"/>
      <c r="C98" s="71">
        <f t="shared" si="13"/>
      </c>
      <c r="D98" s="163"/>
      <c r="E98" s="164"/>
      <c r="F98" s="165"/>
      <c r="G98" s="7">
        <f t="shared" si="12"/>
      </c>
    </row>
    <row r="99" spans="1:7" ht="12.75">
      <c r="A99" s="8">
        <v>5</v>
      </c>
      <c r="B99" s="166"/>
      <c r="C99" s="74">
        <f t="shared" si="13"/>
      </c>
      <c r="D99" s="167"/>
      <c r="E99" s="168"/>
      <c r="F99" s="169"/>
      <c r="G99" s="7">
        <f t="shared" si="12"/>
      </c>
    </row>
    <row r="100" spans="1:7" ht="12.75">
      <c r="A100" s="10">
        <v>6</v>
      </c>
      <c r="B100" s="170"/>
      <c r="C100" s="77">
        <f t="shared" si="13"/>
      </c>
      <c r="D100" s="171"/>
      <c r="E100" s="172"/>
      <c r="F100" s="173"/>
      <c r="G100" s="7">
        <f t="shared" si="12"/>
      </c>
    </row>
    <row r="101" spans="1:7" ht="12.75">
      <c r="A101" s="5">
        <v>7</v>
      </c>
      <c r="B101" s="162"/>
      <c r="C101" s="71">
        <f t="shared" si="13"/>
      </c>
      <c r="D101" s="163"/>
      <c r="E101" s="164"/>
      <c r="F101" s="165"/>
      <c r="G101" s="7">
        <f t="shared" si="12"/>
      </c>
    </row>
    <row r="102" spans="1:7" ht="12.75">
      <c r="A102" s="12">
        <v>8</v>
      </c>
      <c r="B102" s="166"/>
      <c r="C102" s="74">
        <f t="shared" si="13"/>
      </c>
      <c r="D102" s="167"/>
      <c r="E102" s="168"/>
      <c r="F102" s="169"/>
      <c r="G102" s="7">
        <f t="shared" si="12"/>
      </c>
    </row>
    <row r="103" spans="1:7" ht="12.75">
      <c r="A103" s="10">
        <v>9</v>
      </c>
      <c r="B103" s="170"/>
      <c r="C103" s="77">
        <f t="shared" si="13"/>
      </c>
      <c r="D103" s="171"/>
      <c r="E103" s="172"/>
      <c r="F103" s="173"/>
      <c r="G103" s="7">
        <f t="shared" si="12"/>
      </c>
    </row>
    <row r="104" spans="1:7" ht="12.75">
      <c r="A104" s="5">
        <v>10</v>
      </c>
      <c r="B104" s="162"/>
      <c r="C104" s="71">
        <f t="shared" si="13"/>
      </c>
      <c r="D104" s="163"/>
      <c r="E104" s="164"/>
      <c r="F104" s="165"/>
      <c r="G104" s="7">
        <f t="shared" si="12"/>
      </c>
    </row>
    <row r="105" spans="1:7" ht="12.75">
      <c r="A105" s="12">
        <v>11</v>
      </c>
      <c r="B105" s="166"/>
      <c r="C105" s="74">
        <f t="shared" si="13"/>
      </c>
      <c r="D105" s="167"/>
      <c r="E105" s="168"/>
      <c r="F105" s="169"/>
      <c r="G105" s="7">
        <f t="shared" si="12"/>
      </c>
    </row>
    <row r="106" spans="1:7" ht="12.75">
      <c r="A106" s="10">
        <v>12</v>
      </c>
      <c r="B106" s="170"/>
      <c r="C106" s="77">
        <f t="shared" si="13"/>
      </c>
      <c r="D106" s="171"/>
      <c r="E106" s="172"/>
      <c r="F106" s="173"/>
      <c r="G106" s="7">
        <f t="shared" si="12"/>
      </c>
    </row>
    <row r="107" spans="1:7" ht="12.75">
      <c r="A107" s="5">
        <v>13</v>
      </c>
      <c r="B107" s="162"/>
      <c r="C107" s="71">
        <f t="shared" si="13"/>
      </c>
      <c r="D107" s="163"/>
      <c r="E107" s="164"/>
      <c r="F107" s="165"/>
      <c r="G107" s="7">
        <f t="shared" si="12"/>
      </c>
    </row>
    <row r="108" spans="1:7" ht="12.75">
      <c r="A108" s="12">
        <v>14</v>
      </c>
      <c r="B108" s="166"/>
      <c r="C108" s="74">
        <f t="shared" si="13"/>
      </c>
      <c r="D108" s="167"/>
      <c r="E108" s="168"/>
      <c r="F108" s="169"/>
      <c r="G108" s="7">
        <f t="shared" si="12"/>
      </c>
    </row>
    <row r="109" spans="1:7" ht="12.75">
      <c r="A109" s="10">
        <v>15</v>
      </c>
      <c r="B109" s="170"/>
      <c r="C109" s="77">
        <f t="shared" si="13"/>
      </c>
      <c r="D109" s="171"/>
      <c r="E109" s="172"/>
      <c r="F109" s="173"/>
      <c r="G109" s="7">
        <f t="shared" si="12"/>
      </c>
    </row>
    <row r="110" spans="1:7" ht="12.75">
      <c r="A110" s="5">
        <v>16</v>
      </c>
      <c r="B110" s="162"/>
      <c r="C110" s="71">
        <f t="shared" si="13"/>
      </c>
      <c r="D110" s="163"/>
      <c r="E110" s="164"/>
      <c r="F110" s="165"/>
      <c r="G110" s="7">
        <f t="shared" si="12"/>
      </c>
    </row>
    <row r="111" spans="1:7" ht="12.75">
      <c r="A111" s="12">
        <v>17</v>
      </c>
      <c r="B111" s="166"/>
      <c r="C111" s="74">
        <f t="shared" si="13"/>
      </c>
      <c r="D111" s="167"/>
      <c r="E111" s="168"/>
      <c r="F111" s="169"/>
      <c r="G111" s="7">
        <f t="shared" si="12"/>
      </c>
    </row>
    <row r="112" spans="1:7" ht="12.75">
      <c r="A112" s="10">
        <v>18</v>
      </c>
      <c r="B112" s="170"/>
      <c r="C112" s="77">
        <f t="shared" si="13"/>
      </c>
      <c r="D112" s="171"/>
      <c r="E112" s="172"/>
      <c r="F112" s="173"/>
      <c r="G112" s="7">
        <f t="shared" si="12"/>
      </c>
    </row>
    <row r="113" spans="1:7" ht="12.75">
      <c r="A113" s="5">
        <v>19</v>
      </c>
      <c r="B113" s="162"/>
      <c r="C113" s="71">
        <f t="shared" si="13"/>
      </c>
      <c r="D113" s="163"/>
      <c r="E113" s="164"/>
      <c r="F113" s="165"/>
      <c r="G113" s="7">
        <f t="shared" si="12"/>
      </c>
    </row>
    <row r="114" spans="1:7" ht="12.75">
      <c r="A114" s="8">
        <v>20</v>
      </c>
      <c r="B114" s="166"/>
      <c r="C114" s="74">
        <f t="shared" si="13"/>
      </c>
      <c r="D114" s="167"/>
      <c r="E114" s="168"/>
      <c r="F114" s="169"/>
      <c r="G114" s="7">
        <f t="shared" si="12"/>
      </c>
    </row>
    <row r="115" spans="1:7" ht="12.75">
      <c r="A115" s="10">
        <v>21</v>
      </c>
      <c r="B115" s="170"/>
      <c r="C115" s="77">
        <f t="shared" si="13"/>
      </c>
      <c r="D115" s="171"/>
      <c r="E115" s="172"/>
      <c r="F115" s="173"/>
      <c r="G115" s="7">
        <f t="shared" si="12"/>
      </c>
    </row>
    <row r="116" spans="1:7" s="17" customFormat="1" ht="12.75" customHeight="1">
      <c r="A116" s="13"/>
      <c r="B116" s="133"/>
      <c r="C116" s="133"/>
      <c r="D116" s="134"/>
      <c r="E116" s="264" t="s">
        <v>75</v>
      </c>
      <c r="F116" s="135"/>
      <c r="G116" s="7"/>
    </row>
    <row r="117" spans="1:7" s="17" customFormat="1" ht="12.75">
      <c r="A117" s="193" t="s">
        <v>15</v>
      </c>
      <c r="B117" s="193">
        <v>2</v>
      </c>
      <c r="C117" s="193">
        <v>3</v>
      </c>
      <c r="D117" s="194" t="s">
        <v>38</v>
      </c>
      <c r="E117" s="194" t="s">
        <v>39</v>
      </c>
      <c r="F117" s="194" t="s">
        <v>43</v>
      </c>
      <c r="G117" s="7"/>
    </row>
    <row r="118" spans="1:12" s="17" customFormat="1" ht="12.75">
      <c r="A118" s="198" t="s">
        <v>8</v>
      </c>
      <c r="B118" s="198"/>
      <c r="C118" s="198"/>
      <c r="D118" s="199"/>
      <c r="E118" s="199"/>
      <c r="F118" s="199"/>
      <c r="G118" s="7"/>
      <c r="H118" s="65"/>
      <c r="I118" s="65"/>
      <c r="J118" s="232"/>
      <c r="K118" s="232"/>
      <c r="L118" s="232"/>
    </row>
    <row r="119" spans="1:5" ht="12.75">
      <c r="A119" s="65"/>
      <c r="B119" s="66"/>
      <c r="C119" s="85"/>
      <c r="D119" s="67"/>
      <c r="E119" s="68"/>
    </row>
  </sheetData>
  <sheetProtection password="C62D" sheet="1" objects="1" scenarios="1"/>
  <hyperlinks>
    <hyperlink ref="E2:G2" r:id="rId1" display="http://bolao.setydeias.net"/>
  </hyperlinks>
  <printOptions/>
  <pageMargins left="0.75" right="0.75" top="1" bottom="1" header="0.492125985" footer="0.49212598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P666"/>
  <sheetViews>
    <sheetView tabSelected="1" workbookViewId="0" topLeftCell="A1">
      <selection activeCell="K62" sqref="K62"/>
    </sheetView>
  </sheetViews>
  <sheetFormatPr defaultColWidth="9.140625" defaultRowHeight="12.75"/>
  <cols>
    <col min="1" max="3" width="8.7109375" style="1" customWidth="1"/>
    <col min="4" max="4" width="9.00390625" style="103" customWidth="1"/>
    <col min="5" max="19" width="11.7109375" style="1" customWidth="1"/>
    <col min="20" max="60" width="9.140625" style="1" customWidth="1"/>
    <col min="61" max="61" width="10.140625" style="1" customWidth="1"/>
    <col min="62" max="16384" width="9.140625" style="1" customWidth="1"/>
  </cols>
  <sheetData>
    <row r="1" spans="1:13" ht="18">
      <c r="A1" s="131"/>
      <c r="B1" s="132"/>
      <c r="C1" s="267" t="s">
        <v>1</v>
      </c>
      <c r="D1" s="136" t="str">
        <f>Grupos!D9</f>
        <v>001</v>
      </c>
      <c r="E1" s="131"/>
      <c r="F1" s="131"/>
      <c r="G1" s="177"/>
      <c r="H1" s="131"/>
      <c r="I1" s="131"/>
      <c r="J1" s="266" t="s">
        <v>73</v>
      </c>
      <c r="K1" s="131"/>
      <c r="L1" s="131"/>
      <c r="M1" s="131"/>
    </row>
    <row r="2" spans="1:14" ht="12.75" customHeight="1">
      <c r="A2" s="3" t="s">
        <v>8</v>
      </c>
      <c r="B2" s="70" t="s">
        <v>2</v>
      </c>
      <c r="C2" s="98" t="s">
        <v>3</v>
      </c>
      <c r="D2" s="24" t="s">
        <v>4</v>
      </c>
      <c r="E2" s="4" t="s">
        <v>26</v>
      </c>
      <c r="F2" s="4" t="s">
        <v>27</v>
      </c>
      <c r="H2" s="237"/>
      <c r="I2" s="233" t="s">
        <v>46</v>
      </c>
      <c r="J2" s="241">
        <f>COUNTIF(E3:E23,"&gt;0")</f>
        <v>3</v>
      </c>
      <c r="K2" s="235"/>
      <c r="L2" s="233" t="s">
        <v>56</v>
      </c>
      <c r="M2" s="243">
        <f>SUM(H8:H17)</f>
        <v>6</v>
      </c>
      <c r="N2" s="220">
        <f>IF(M2&lt;&gt;H18,"&lt;&lt;&lt;","")</f>
      </c>
    </row>
    <row r="3" spans="1:18" ht="12.75" customHeight="1">
      <c r="A3" s="5">
        <v>1</v>
      </c>
      <c r="B3" s="71">
        <f>IF(Grupos!C11="","",Grupos!C11)</f>
        <v>42241</v>
      </c>
      <c r="C3" s="58" t="str">
        <f>IF(Grupos!D11="","",Grupos!D11)</f>
        <v>2812</v>
      </c>
      <c r="D3" s="72" t="str">
        <f>IF(Grupos!E11="","",Grupos!E11)</f>
        <v>777-3</v>
      </c>
      <c r="E3" s="73">
        <f>IF(Grupos!F11="","",Grupos!F11)</f>
        <v>14</v>
      </c>
      <c r="F3" s="6">
        <f aca="true" t="shared" si="0" ref="F3:F24">IF(E3="","",$K$24/$E$25*E3)</f>
        <v>0</v>
      </c>
      <c r="G3" s="7">
        <f>IF(E3&lt;&gt;"",IF(OR(E3&lt;Grupos!$G$3,B3&gt;Grupos!$L$3),"&lt;&lt;&lt;",""),"")</f>
      </c>
      <c r="H3" s="238"/>
      <c r="I3" s="234" t="s">
        <v>47</v>
      </c>
      <c r="J3" s="242">
        <f>INT(M3/Grupos!$D$3)</f>
        <v>12</v>
      </c>
      <c r="K3" s="236"/>
      <c r="L3" s="234" t="s">
        <v>30</v>
      </c>
      <c r="M3" s="244">
        <f>SUM(E3:E23)</f>
        <v>42</v>
      </c>
      <c r="R3" s="143" t="s">
        <v>52</v>
      </c>
    </row>
    <row r="4" spans="1:13" ht="12.75" customHeight="1">
      <c r="A4" s="8">
        <v>2</v>
      </c>
      <c r="B4" s="74">
        <f>IF(Grupos!C12="","",Grupos!C12)</f>
        <v>42241</v>
      </c>
      <c r="C4" s="59" t="str">
        <f>IF(Grupos!D12="","",Grupos!D12)</f>
        <v>3472</v>
      </c>
      <c r="D4" s="75" t="str">
        <f>IF(Grupos!E12="","",Grupos!E12)</f>
        <v>77777-3</v>
      </c>
      <c r="E4" s="76">
        <f>IF(Grupos!F12="","",Grupos!F12)</f>
        <v>14</v>
      </c>
      <c r="F4" s="9">
        <f t="shared" si="0"/>
        <v>0</v>
      </c>
      <c r="G4" s="7">
        <f>IF(E4&lt;&gt;"",IF(OR(E4&lt;Grupos!$G$3,B4&gt;Grupos!$L$3),"&lt;&lt;&lt;",""),"")</f>
      </c>
      <c r="J4" s="17"/>
      <c r="K4" s="17"/>
      <c r="L4" s="17"/>
      <c r="M4" s="17"/>
    </row>
    <row r="5" spans="1:23" ht="12.75" customHeight="1">
      <c r="A5" s="10">
        <v>3</v>
      </c>
      <c r="B5" s="77">
        <f>IF(Grupos!C13="","",Grupos!C13)</f>
        <v>42241</v>
      </c>
      <c r="C5" s="60" t="str">
        <f>IF(Grupos!D13="","",Grupos!D13)</f>
        <v>2812</v>
      </c>
      <c r="D5" s="78" t="str">
        <f>IF(Grupos!E13="","",Grupos!E13)</f>
        <v>77777-3</v>
      </c>
      <c r="E5" s="79">
        <f>IF(Grupos!F13="","",Grupos!F13)</f>
        <v>14</v>
      </c>
      <c r="F5" s="11">
        <f t="shared" si="0"/>
        <v>0</v>
      </c>
      <c r="G5" s="7">
        <f>IF(E5&lt;&gt;"",IF(OR(E5&lt;Grupos!$G$3,B5&gt;Grupos!$L$3),"&lt;&lt;&lt;",""),"")</f>
      </c>
      <c r="H5" s="271" t="s">
        <v>53</v>
      </c>
      <c r="I5" s="80"/>
      <c r="J5" s="80"/>
      <c r="K5" s="80"/>
      <c r="Q5" s="144"/>
      <c r="R5" s="145" t="s">
        <v>37</v>
      </c>
      <c r="S5" s="289" t="s">
        <v>36</v>
      </c>
      <c r="T5" s="289"/>
      <c r="U5" s="290" t="s">
        <v>35</v>
      </c>
      <c r="V5" s="290"/>
      <c r="W5" s="290"/>
    </row>
    <row r="6" spans="1:23" ht="12.75" customHeight="1">
      <c r="A6" s="5">
        <v>4</v>
      </c>
      <c r="B6" s="71">
        <f>IF(Grupos!C14="","",Grupos!C14)</f>
      </c>
      <c r="C6" s="58">
        <f>IF(Grupos!D14="","",Grupos!D14)</f>
      </c>
      <c r="D6" s="72">
        <f>IF(Grupos!E14="","",Grupos!E14)</f>
      </c>
      <c r="E6" s="73">
        <f>IF(Grupos!F14="","",Grupos!F14)</f>
      </c>
      <c r="F6" s="6">
        <f t="shared" si="0"/>
      </c>
      <c r="G6" s="7">
        <f>IF(E6&lt;&gt;"",IF(OR(E6&lt;Grupos!$G$3,B6&gt;Grupos!$L$3),"&lt;&lt;&lt;",""),"")</f>
      </c>
      <c r="H6" s="25" t="s">
        <v>8</v>
      </c>
      <c r="I6" s="25" t="s">
        <v>8</v>
      </c>
      <c r="J6" s="140" t="s">
        <v>48</v>
      </c>
      <c r="K6" s="18" t="s">
        <v>49</v>
      </c>
      <c r="L6" s="140" t="s">
        <v>48</v>
      </c>
      <c r="M6" s="138" t="s">
        <v>50</v>
      </c>
      <c r="Q6" s="146" t="s">
        <v>40</v>
      </c>
      <c r="R6" s="147" t="s">
        <v>38</v>
      </c>
      <c r="S6" s="147" t="s">
        <v>38</v>
      </c>
      <c r="T6" s="148" t="s">
        <v>39</v>
      </c>
      <c r="U6" s="147" t="s">
        <v>38</v>
      </c>
      <c r="V6" s="149" t="s">
        <v>39</v>
      </c>
      <c r="W6" s="148" t="s">
        <v>31</v>
      </c>
    </row>
    <row r="7" spans="1:27" ht="12.75" customHeight="1">
      <c r="A7" s="8">
        <v>5</v>
      </c>
      <c r="B7" s="74">
        <f>IF(Grupos!C15="","",Grupos!C15)</f>
      </c>
      <c r="C7" s="59">
        <f>IF(Grupos!D15="","",Grupos!D15)</f>
      </c>
      <c r="D7" s="75">
        <f>IF(Grupos!E15="","",Grupos!E15)</f>
      </c>
      <c r="E7" s="76">
        <f>IF(Grupos!F15="","",Grupos!F15)</f>
      </c>
      <c r="F7" s="9">
        <f t="shared" si="0"/>
      </c>
      <c r="G7" s="7">
        <f>IF(E7&lt;&gt;"",IF(OR(E7&lt;Grupos!$G$3,B7&gt;Grupos!$L$3),"&lt;&lt;&lt;",""),"")</f>
      </c>
      <c r="H7" s="25" t="s">
        <v>51</v>
      </c>
      <c r="I7" s="3" t="s">
        <v>6</v>
      </c>
      <c r="J7" s="3" t="s">
        <v>7</v>
      </c>
      <c r="K7" s="3" t="s">
        <v>45</v>
      </c>
      <c r="L7" s="3" t="s">
        <v>7</v>
      </c>
      <c r="M7" s="3" t="s">
        <v>45</v>
      </c>
      <c r="N7" s="17"/>
      <c r="Q7" s="150">
        <v>6</v>
      </c>
      <c r="R7" s="151">
        <v>1</v>
      </c>
      <c r="S7" s="152">
        <v>0</v>
      </c>
      <c r="T7" s="152">
        <v>1</v>
      </c>
      <c r="U7" s="153">
        <v>0</v>
      </c>
      <c r="V7" s="153">
        <v>0</v>
      </c>
      <c r="W7" s="154">
        <v>1</v>
      </c>
      <c r="X7" s="113"/>
      <c r="Y7" s="114"/>
      <c r="Z7" s="113"/>
      <c r="AA7" s="114"/>
    </row>
    <row r="8" spans="1:27" ht="12.75" customHeight="1">
      <c r="A8" s="10">
        <v>6</v>
      </c>
      <c r="B8" s="77">
        <f>IF(Grupos!C16="","",Grupos!C16)</f>
      </c>
      <c r="C8" s="60">
        <f>IF(Grupos!D16="","",Grupos!D16)</f>
      </c>
      <c r="D8" s="78">
        <f>IF(Grupos!E16="","",Grupos!E16)</f>
      </c>
      <c r="E8" s="79">
        <f>IF(Grupos!F16="","",Grupos!F16)</f>
      </c>
      <c r="F8" s="11">
        <f t="shared" si="0"/>
      </c>
      <c r="G8" s="7">
        <f>IF(E8&lt;&gt;"",IF(OR(E8&lt;Grupos!$G$3,B8&gt;Grupos!$L$3),"&lt;&lt;&lt;",""),"")</f>
      </c>
      <c r="H8" s="182">
        <f aca="true" t="shared" si="1" ref="H8:H16">INT(O9/J8)</f>
        <v>5</v>
      </c>
      <c r="I8" s="183">
        <v>6</v>
      </c>
      <c r="J8" s="184">
        <v>1</v>
      </c>
      <c r="K8" s="179">
        <f>J8*Grupos!$D$3</f>
        <v>3.5</v>
      </c>
      <c r="L8" s="187">
        <f aca="true" t="shared" si="2" ref="L8:L17">J8*H8</f>
        <v>5</v>
      </c>
      <c r="M8" s="185">
        <f>J8*Grupos!$D$3*H8</f>
        <v>17.5</v>
      </c>
      <c r="N8" s="26" t="str">
        <f>IF(L8&gt;0,"&lt;&lt;&lt;","")</f>
        <v>&lt;&lt;&lt;</v>
      </c>
      <c r="O8" s="137">
        <f aca="true" t="shared" si="3" ref="O8:O16">O9-H8*J8</f>
        <v>0</v>
      </c>
      <c r="Q8" s="150">
        <v>7</v>
      </c>
      <c r="R8" s="151">
        <v>3</v>
      </c>
      <c r="S8" s="152">
        <v>5</v>
      </c>
      <c r="T8" s="152">
        <v>2</v>
      </c>
      <c r="U8" s="153">
        <v>0</v>
      </c>
      <c r="V8" s="153">
        <v>6</v>
      </c>
      <c r="W8" s="154">
        <v>1</v>
      </c>
      <c r="X8" s="115"/>
      <c r="Y8" s="116"/>
      <c r="Z8" s="115"/>
      <c r="AA8" s="116"/>
    </row>
    <row r="9" spans="1:27" ht="12.75" customHeight="1">
      <c r="A9" s="5">
        <v>7</v>
      </c>
      <c r="B9" s="71">
        <f>IF(Grupos!C17="","",Grupos!C17)</f>
      </c>
      <c r="C9" s="58">
        <f>IF(Grupos!D17="","",Grupos!D17)</f>
      </c>
      <c r="D9" s="72">
        <f>IF(Grupos!E17="","",Grupos!E17)</f>
      </c>
      <c r="E9" s="73">
        <f>IF(Grupos!F17="","",Grupos!F17)</f>
      </c>
      <c r="F9" s="6">
        <f t="shared" si="0"/>
      </c>
      <c r="G9" s="7">
        <f>IF(E9&lt;&gt;"",IF(OR(E9&lt;Grupos!$G$3,B9&gt;Grupos!$L$3),"&lt;&lt;&lt;",""),"")</f>
      </c>
      <c r="H9" s="182">
        <f t="shared" si="1"/>
        <v>1</v>
      </c>
      <c r="I9" s="183">
        <v>7</v>
      </c>
      <c r="J9" s="184">
        <v>7</v>
      </c>
      <c r="K9" s="179">
        <f>J9*Grupos!$D$3</f>
        <v>24.5</v>
      </c>
      <c r="L9" s="187">
        <f t="shared" si="2"/>
        <v>7</v>
      </c>
      <c r="M9" s="185">
        <f>J9*Grupos!$D$3*H9</f>
        <v>24.5</v>
      </c>
      <c r="N9" s="26" t="str">
        <f aca="true" t="shared" si="4" ref="N9:N17">IF(L9&gt;0,"&lt;&lt;&lt;","")</f>
        <v>&lt;&lt;&lt;</v>
      </c>
      <c r="O9" s="137">
        <f t="shared" si="3"/>
        <v>5</v>
      </c>
      <c r="Q9" s="150">
        <v>8</v>
      </c>
      <c r="R9" s="151">
        <v>6</v>
      </c>
      <c r="S9" s="152">
        <v>15</v>
      </c>
      <c r="T9" s="152">
        <v>3</v>
      </c>
      <c r="U9" s="153">
        <v>15</v>
      </c>
      <c r="V9" s="153">
        <v>12</v>
      </c>
      <c r="W9" s="154">
        <v>1</v>
      </c>
      <c r="X9" s="115"/>
      <c r="Y9" s="116"/>
      <c r="Z9" s="115"/>
      <c r="AA9" s="116"/>
    </row>
    <row r="10" spans="1:27" ht="12.75" customHeight="1">
      <c r="A10" s="8">
        <v>8</v>
      </c>
      <c r="B10" s="74">
        <f>IF(Grupos!C18="","",Grupos!C18)</f>
      </c>
      <c r="C10" s="59">
        <f>IF(Grupos!D18="","",Grupos!D18)</f>
      </c>
      <c r="D10" s="75">
        <f>IF(Grupos!E18="","",Grupos!E18)</f>
      </c>
      <c r="E10" s="76">
        <f>IF(Grupos!F18="","",Grupos!F18)</f>
      </c>
      <c r="F10" s="9">
        <f t="shared" si="0"/>
      </c>
      <c r="G10" s="7">
        <f>IF(E10&lt;&gt;"",IF(OR(E10&lt;Grupos!$G$3,B10&gt;Grupos!$L$3),"&lt;&lt;&lt;",""),"")</f>
      </c>
      <c r="H10" s="182">
        <f t="shared" si="1"/>
        <v>0</v>
      </c>
      <c r="I10" s="183">
        <v>8</v>
      </c>
      <c r="J10" s="184">
        <v>28</v>
      </c>
      <c r="K10" s="179">
        <f>J10*Grupos!$D$3</f>
        <v>98</v>
      </c>
      <c r="L10" s="187">
        <f t="shared" si="2"/>
        <v>0</v>
      </c>
      <c r="M10" s="185">
        <f>J10*Grupos!$D$3*H10</f>
        <v>0</v>
      </c>
      <c r="N10" s="26">
        <f t="shared" si="4"/>
      </c>
      <c r="O10" s="137">
        <f t="shared" si="3"/>
        <v>12</v>
      </c>
      <c r="Q10" s="150">
        <v>9</v>
      </c>
      <c r="R10" s="151">
        <v>10</v>
      </c>
      <c r="S10" s="152">
        <v>30</v>
      </c>
      <c r="T10" s="152">
        <v>4</v>
      </c>
      <c r="U10" s="153">
        <v>45</v>
      </c>
      <c r="V10" s="153">
        <v>18</v>
      </c>
      <c r="W10" s="154">
        <v>1</v>
      </c>
      <c r="X10" s="115"/>
      <c r="Y10" s="116"/>
      <c r="Z10" s="115"/>
      <c r="AA10" s="116"/>
    </row>
    <row r="11" spans="1:27" ht="12.75" customHeight="1">
      <c r="A11" s="10">
        <v>9</v>
      </c>
      <c r="B11" s="77">
        <f>IF(Grupos!C19="","",Grupos!C19)</f>
      </c>
      <c r="C11" s="60">
        <f>IF(Grupos!D19="","",Grupos!D19)</f>
      </c>
      <c r="D11" s="78">
        <f>IF(Grupos!E19="","",Grupos!E19)</f>
      </c>
      <c r="E11" s="79">
        <f>IF(Grupos!F19="","",Grupos!F19)</f>
      </c>
      <c r="F11" s="11">
        <f t="shared" si="0"/>
      </c>
      <c r="G11" s="7">
        <f>IF(E11&lt;&gt;"",IF(OR(E11&lt;Grupos!$G$3,B11&gt;Grupos!$L$3),"&lt;&lt;&lt;",""),"")</f>
      </c>
      <c r="H11" s="182">
        <f t="shared" si="1"/>
        <v>0</v>
      </c>
      <c r="I11" s="183">
        <v>9</v>
      </c>
      <c r="J11" s="184">
        <v>84</v>
      </c>
      <c r="K11" s="179">
        <f>J11*Grupos!$D$3</f>
        <v>294</v>
      </c>
      <c r="L11" s="187">
        <f t="shared" si="2"/>
        <v>0</v>
      </c>
      <c r="M11" s="185">
        <f>J11*Grupos!$D$3*H11</f>
        <v>0</v>
      </c>
      <c r="N11" s="26">
        <f t="shared" si="4"/>
      </c>
      <c r="O11" s="137">
        <f t="shared" si="3"/>
        <v>12</v>
      </c>
      <c r="Q11" s="150">
        <v>10</v>
      </c>
      <c r="R11" s="151">
        <v>15</v>
      </c>
      <c r="S11" s="152">
        <v>50</v>
      </c>
      <c r="T11" s="152">
        <v>5</v>
      </c>
      <c r="U11" s="153">
        <v>90</v>
      </c>
      <c r="V11" s="153">
        <v>24</v>
      </c>
      <c r="W11" s="154">
        <v>1</v>
      </c>
      <c r="X11" s="115"/>
      <c r="Y11" s="116"/>
      <c r="Z11" s="115"/>
      <c r="AA11" s="116"/>
    </row>
    <row r="12" spans="1:27" ht="12.75" customHeight="1">
      <c r="A12" s="5">
        <v>10</v>
      </c>
      <c r="B12" s="71">
        <f>IF(Grupos!C20="","",Grupos!C20)</f>
      </c>
      <c r="C12" s="58">
        <f>IF(Grupos!D20="","",Grupos!D20)</f>
      </c>
      <c r="D12" s="72">
        <f>IF(Grupos!E20="","",Grupos!E20)</f>
      </c>
      <c r="E12" s="73">
        <f>IF(Grupos!F20="","",Grupos!F20)</f>
      </c>
      <c r="F12" s="6">
        <f t="shared" si="0"/>
      </c>
      <c r="G12" s="7">
        <f>IF(E12&lt;&gt;"",IF(OR(E12&lt;Grupos!$G$3,B12&gt;Grupos!$L$3),"&lt;&lt;&lt;",""),"")</f>
      </c>
      <c r="H12" s="182">
        <f t="shared" si="1"/>
        <v>0</v>
      </c>
      <c r="I12" s="183">
        <v>10</v>
      </c>
      <c r="J12" s="184">
        <v>210</v>
      </c>
      <c r="K12" s="179">
        <f>J12*Grupos!$D$3</f>
        <v>735</v>
      </c>
      <c r="L12" s="187">
        <f t="shared" si="2"/>
        <v>0</v>
      </c>
      <c r="M12" s="185">
        <f>J12*Grupos!$D$3*H12</f>
        <v>0</v>
      </c>
      <c r="N12" s="26">
        <f t="shared" si="4"/>
      </c>
      <c r="O12" s="137">
        <f t="shared" si="3"/>
        <v>12</v>
      </c>
      <c r="Q12" s="150">
        <v>11</v>
      </c>
      <c r="R12" s="151">
        <v>21</v>
      </c>
      <c r="S12" s="152">
        <v>75</v>
      </c>
      <c r="T12" s="152">
        <v>6</v>
      </c>
      <c r="U12" s="153">
        <v>150</v>
      </c>
      <c r="V12" s="153">
        <v>30</v>
      </c>
      <c r="W12" s="154">
        <v>1</v>
      </c>
      <c r="X12" s="115"/>
      <c r="Y12" s="116"/>
      <c r="Z12" s="115"/>
      <c r="AA12" s="116"/>
    </row>
    <row r="13" spans="1:27" ht="12.75" customHeight="1">
      <c r="A13" s="8">
        <v>11</v>
      </c>
      <c r="B13" s="74">
        <f>IF(Grupos!C21="","",Grupos!C21)</f>
      </c>
      <c r="C13" s="59">
        <f>IF(Grupos!D21="","",Grupos!D21)</f>
      </c>
      <c r="D13" s="75">
        <f>IF(Grupos!E21="","",Grupos!E21)</f>
      </c>
      <c r="E13" s="76">
        <f>IF(Grupos!F21="","",Grupos!F21)</f>
      </c>
      <c r="F13" s="9">
        <f t="shared" si="0"/>
      </c>
      <c r="G13" s="7">
        <f>IF(E13&lt;&gt;"",IF(OR(E13&lt;Grupos!$G$3,B13&gt;Grupos!$L$3),"&lt;&lt;&lt;",""),"")</f>
      </c>
      <c r="H13" s="182">
        <f t="shared" si="1"/>
        <v>0</v>
      </c>
      <c r="I13" s="183">
        <v>11</v>
      </c>
      <c r="J13" s="184">
        <v>462</v>
      </c>
      <c r="K13" s="179">
        <f>J13*Grupos!$D$3</f>
        <v>1617</v>
      </c>
      <c r="L13" s="187">
        <f t="shared" si="2"/>
        <v>0</v>
      </c>
      <c r="M13" s="185">
        <f>J13*Grupos!$D$3*H13</f>
        <v>0</v>
      </c>
      <c r="N13" s="26">
        <f t="shared" si="4"/>
      </c>
      <c r="O13" s="137">
        <f t="shared" si="3"/>
        <v>12</v>
      </c>
      <c r="Q13" s="150">
        <v>12</v>
      </c>
      <c r="R13" s="151">
        <v>28</v>
      </c>
      <c r="S13" s="152">
        <v>105</v>
      </c>
      <c r="T13" s="152">
        <v>7</v>
      </c>
      <c r="U13" s="153">
        <v>225</v>
      </c>
      <c r="V13" s="153">
        <v>36</v>
      </c>
      <c r="W13" s="154">
        <v>1</v>
      </c>
      <c r="X13" s="115"/>
      <c r="Y13" s="116"/>
      <c r="Z13" s="115"/>
      <c r="AA13" s="116"/>
    </row>
    <row r="14" spans="1:27" ht="12.75" customHeight="1">
      <c r="A14" s="10">
        <v>12</v>
      </c>
      <c r="B14" s="77">
        <f>IF(Grupos!C22="","",Grupos!C22)</f>
      </c>
      <c r="C14" s="60">
        <f>IF(Grupos!D22="","",Grupos!D22)</f>
      </c>
      <c r="D14" s="78">
        <f>IF(Grupos!E22="","",Grupos!E22)</f>
      </c>
      <c r="E14" s="79">
        <f>IF(Grupos!F22="","",Grupos!F22)</f>
      </c>
      <c r="F14" s="11">
        <f t="shared" si="0"/>
      </c>
      <c r="G14" s="7">
        <f>IF(E14&lt;&gt;"",IF(OR(E14&lt;Grupos!$G$3,B14&gt;Grupos!$L$3),"&lt;&lt;&lt;",""),"")</f>
      </c>
      <c r="H14" s="182">
        <f t="shared" si="1"/>
        <v>0</v>
      </c>
      <c r="I14" s="183">
        <v>12</v>
      </c>
      <c r="J14" s="184">
        <v>924</v>
      </c>
      <c r="K14" s="179">
        <f>J14*Grupos!$D$3</f>
        <v>3234</v>
      </c>
      <c r="L14" s="187">
        <f t="shared" si="2"/>
        <v>0</v>
      </c>
      <c r="M14" s="185">
        <f>J14*Grupos!$D$3*H14</f>
        <v>0</v>
      </c>
      <c r="N14" s="26">
        <f t="shared" si="4"/>
      </c>
      <c r="O14" s="137">
        <f t="shared" si="3"/>
        <v>12</v>
      </c>
      <c r="Q14" s="150">
        <v>13</v>
      </c>
      <c r="R14" s="151">
        <v>36</v>
      </c>
      <c r="S14" s="152">
        <v>140</v>
      </c>
      <c r="T14" s="152">
        <v>8</v>
      </c>
      <c r="U14" s="153">
        <v>315</v>
      </c>
      <c r="V14" s="153">
        <v>42</v>
      </c>
      <c r="W14" s="154">
        <v>1</v>
      </c>
      <c r="X14" s="115"/>
      <c r="Y14" s="116"/>
      <c r="Z14" s="115"/>
      <c r="AA14" s="116"/>
    </row>
    <row r="15" spans="1:27" ht="12.75" customHeight="1">
      <c r="A15" s="5">
        <v>13</v>
      </c>
      <c r="B15" s="71">
        <f>IF(Grupos!C23="","",Grupos!C23)</f>
      </c>
      <c r="C15" s="58">
        <f>IF(Grupos!D23="","",Grupos!D23)</f>
      </c>
      <c r="D15" s="72">
        <f>IF(Grupos!E23="","",Grupos!E23)</f>
      </c>
      <c r="E15" s="73">
        <f>IF(Grupos!F23="","",Grupos!F23)</f>
      </c>
      <c r="F15" s="6">
        <f t="shared" si="0"/>
      </c>
      <c r="G15" s="7">
        <f>IF(E15&lt;&gt;"",IF(OR(E15&lt;Grupos!$G$3,B15&gt;Grupos!$L$3),"&lt;&lt;&lt;",""),"")</f>
      </c>
      <c r="H15" s="182">
        <f t="shared" si="1"/>
        <v>0</v>
      </c>
      <c r="I15" s="183">
        <v>13</v>
      </c>
      <c r="J15" s="184">
        <v>1716</v>
      </c>
      <c r="K15" s="179">
        <f>J15*Grupos!$D$3</f>
        <v>6006</v>
      </c>
      <c r="L15" s="187">
        <f t="shared" si="2"/>
        <v>0</v>
      </c>
      <c r="M15" s="185">
        <f>J15*Grupos!$D$3*H15</f>
        <v>0</v>
      </c>
      <c r="N15" s="26">
        <f t="shared" si="4"/>
      </c>
      <c r="O15" s="137">
        <f t="shared" si="3"/>
        <v>12</v>
      </c>
      <c r="Q15" s="150">
        <v>14</v>
      </c>
      <c r="R15" s="151">
        <v>45</v>
      </c>
      <c r="S15" s="152">
        <v>180</v>
      </c>
      <c r="T15" s="152">
        <v>9</v>
      </c>
      <c r="U15" s="153">
        <v>420</v>
      </c>
      <c r="V15" s="153">
        <v>48</v>
      </c>
      <c r="W15" s="154">
        <v>1</v>
      </c>
      <c r="X15" s="115"/>
      <c r="Y15" s="116"/>
      <c r="Z15" s="115"/>
      <c r="AA15" s="116"/>
    </row>
    <row r="16" spans="1:27" ht="12.75" customHeight="1">
      <c r="A16" s="12">
        <v>14</v>
      </c>
      <c r="B16" s="74">
        <f>IF(Grupos!C24="","",Grupos!C24)</f>
      </c>
      <c r="C16" s="59">
        <f>IF(Grupos!D24="","",Grupos!D24)</f>
      </c>
      <c r="D16" s="75">
        <f>IF(Grupos!E24="","",Grupos!E24)</f>
      </c>
      <c r="E16" s="76">
        <f>IF(Grupos!F24="","",Grupos!F24)</f>
      </c>
      <c r="F16" s="9">
        <f t="shared" si="0"/>
      </c>
      <c r="G16" s="7">
        <f>IF(E16&lt;&gt;"",IF(OR(E16&lt;Grupos!$G$3,B16&gt;Grupos!$L$3),"&lt;&lt;&lt;",""),"")</f>
      </c>
      <c r="H16" s="182">
        <f t="shared" si="1"/>
        <v>0</v>
      </c>
      <c r="I16" s="183">
        <v>14</v>
      </c>
      <c r="J16" s="184">
        <v>3003</v>
      </c>
      <c r="K16" s="179">
        <f>J16*Grupos!$D$3</f>
        <v>10510.5</v>
      </c>
      <c r="L16" s="187">
        <f t="shared" si="2"/>
        <v>0</v>
      </c>
      <c r="M16" s="185">
        <f>J16*Grupos!$D$3*H16</f>
        <v>0</v>
      </c>
      <c r="N16" s="26">
        <f t="shared" si="4"/>
      </c>
      <c r="O16" s="137">
        <f t="shared" si="3"/>
        <v>12</v>
      </c>
      <c r="Q16" s="150">
        <v>15</v>
      </c>
      <c r="R16" s="151">
        <v>55</v>
      </c>
      <c r="S16" s="152">
        <v>225</v>
      </c>
      <c r="T16" s="152">
        <v>10</v>
      </c>
      <c r="U16" s="153">
        <v>540</v>
      </c>
      <c r="V16" s="153">
        <v>54</v>
      </c>
      <c r="W16" s="154">
        <v>1</v>
      </c>
      <c r="X16" s="115"/>
      <c r="Y16" s="116"/>
      <c r="Z16" s="115"/>
      <c r="AA16" s="116"/>
    </row>
    <row r="17" spans="1:27" ht="12.75" customHeight="1">
      <c r="A17" s="10">
        <v>15</v>
      </c>
      <c r="B17" s="77">
        <f>IF(Grupos!C25="","",Grupos!C25)</f>
      </c>
      <c r="C17" s="60">
        <f>IF(Grupos!D25="","",Grupos!D25)</f>
      </c>
      <c r="D17" s="78">
        <f>IF(Grupos!E25="","",Grupos!E25)</f>
      </c>
      <c r="E17" s="79">
        <f>IF(Grupos!F25="","",Grupos!F25)</f>
      </c>
      <c r="F17" s="11">
        <f t="shared" si="0"/>
      </c>
      <c r="G17" s="7">
        <f>IF(E17&lt;&gt;"",IF(OR(E17&lt;Grupos!$G$3,B17&gt;Grupos!$L$3),"&lt;&lt;&lt;",""),"")</f>
      </c>
      <c r="H17" s="182">
        <f>INT(J3/J17)</f>
        <v>0</v>
      </c>
      <c r="I17" s="183">
        <v>15</v>
      </c>
      <c r="J17" s="184">
        <v>5005</v>
      </c>
      <c r="K17" s="179">
        <f>J17*Grupos!$D$3</f>
        <v>17517.5</v>
      </c>
      <c r="L17" s="187">
        <f t="shared" si="2"/>
        <v>0</v>
      </c>
      <c r="M17" s="185">
        <f>J17*Grupos!$D$3*H17</f>
        <v>0</v>
      </c>
      <c r="N17" s="26">
        <f t="shared" si="4"/>
      </c>
      <c r="O17" s="137">
        <f>J3-H17*J17</f>
        <v>12</v>
      </c>
      <c r="X17" s="115"/>
      <c r="Y17" s="116"/>
      <c r="Z17" s="115"/>
      <c r="AA17" s="116"/>
    </row>
    <row r="18" spans="1:27" ht="12.75" customHeight="1">
      <c r="A18" s="5">
        <v>16</v>
      </c>
      <c r="B18" s="71">
        <f>IF(Grupos!C26="","",Grupos!C26)</f>
      </c>
      <c r="C18" s="58">
        <f>IF(Grupos!D26="","",Grupos!D26)</f>
      </c>
      <c r="D18" s="72">
        <f>IF(Grupos!E26="","",Grupos!E26)</f>
      </c>
      <c r="E18" s="73">
        <f>IF(Grupos!F26="","",Grupos!F26)</f>
      </c>
      <c r="F18" s="6">
        <f t="shared" si="0"/>
      </c>
      <c r="G18" s="7">
        <f>IF(E18&lt;&gt;"",IF(OR(E18&lt;Grupos!$G$3,B18&gt;Grupos!$L$3),"&lt;&lt;&lt;",""),"")</f>
      </c>
      <c r="H18" s="282">
        <f>SUM(H8:H17)</f>
        <v>6</v>
      </c>
      <c r="I18" s="18"/>
      <c r="J18" s="18"/>
      <c r="K18" s="141"/>
      <c r="L18" s="186">
        <f>SUM(L8:L17)</f>
        <v>12</v>
      </c>
      <c r="M18" s="142">
        <f>SUM(M8:M17)</f>
        <v>42</v>
      </c>
      <c r="X18" s="112"/>
      <c r="Y18" s="112"/>
      <c r="Z18" s="112"/>
      <c r="AA18" s="112"/>
    </row>
    <row r="19" spans="1:8" ht="12.75" customHeight="1">
      <c r="A19" s="8">
        <v>17</v>
      </c>
      <c r="B19" s="74">
        <f>IF(Grupos!C27="","",Grupos!C27)</f>
      </c>
      <c r="C19" s="59">
        <f>IF(Grupos!D27="","",Grupos!D27)</f>
      </c>
      <c r="D19" s="75">
        <f>IF(Grupos!E27="","",Grupos!E27)</f>
      </c>
      <c r="E19" s="76">
        <f>IF(Grupos!F27="","",Grupos!F27)</f>
      </c>
      <c r="F19" s="9">
        <f t="shared" si="0"/>
      </c>
      <c r="G19" s="7">
        <f>IF(E19&lt;&gt;"",IF(OR(E19&lt;Grupos!$G$3,B19&gt;Grupos!$L$3),"&lt;&lt;&lt;",""),"")</f>
      </c>
      <c r="H19" s="271" t="s">
        <v>15</v>
      </c>
    </row>
    <row r="20" spans="1:14" ht="12.75" customHeight="1">
      <c r="A20" s="10">
        <v>18</v>
      </c>
      <c r="B20" s="77">
        <f>IF(Grupos!C28="","",Grupos!C28)</f>
      </c>
      <c r="C20" s="60">
        <f>IF(Grupos!D28="","",Grupos!D28)</f>
      </c>
      <c r="D20" s="78">
        <f>IF(Grupos!E28="","",Grupos!E28)</f>
      </c>
      <c r="E20" s="79">
        <f>IF(Grupos!F28="","",Grupos!F28)</f>
      </c>
      <c r="F20" s="11">
        <f t="shared" si="0"/>
      </c>
      <c r="G20" s="7">
        <f>IF(E20&lt;&gt;"",IF(OR(E20&lt;Grupos!$G$3,B20&gt;Grupos!$L$3),"&lt;&lt;&lt;",""),"")</f>
      </c>
      <c r="H20" s="22" t="s">
        <v>68</v>
      </c>
      <c r="I20" s="22" t="s">
        <v>8</v>
      </c>
      <c r="J20" s="23" t="s">
        <v>9</v>
      </c>
      <c r="K20" s="29" t="s">
        <v>10</v>
      </c>
      <c r="L20" s="224" t="s">
        <v>51</v>
      </c>
      <c r="M20" s="224" t="s">
        <v>15</v>
      </c>
      <c r="N20" s="224" t="s">
        <v>55</v>
      </c>
    </row>
    <row r="21" spans="1:50" ht="12.75" customHeight="1">
      <c r="A21" s="5">
        <v>19</v>
      </c>
      <c r="B21" s="71">
        <f>IF(Grupos!C29="","",Grupos!C29)</f>
      </c>
      <c r="C21" s="58">
        <f>IF(Grupos!D29="","",Grupos!D29)</f>
      </c>
      <c r="D21" s="72">
        <f>IF(Grupos!E29="","",Grupos!E29)</f>
      </c>
      <c r="E21" s="73">
        <f>IF(Grupos!F29="","",Grupos!F29)</f>
      </c>
      <c r="F21" s="6">
        <f t="shared" si="0"/>
      </c>
      <c r="G21" s="7">
        <f>IF(E21&lt;&gt;"",IF(OR(E21&lt;Grupos!$G$3,B21&gt;Grupos!$L$3),"&lt;&lt;&lt;",""),"")</f>
      </c>
      <c r="H21" s="256" t="s">
        <v>41</v>
      </c>
      <c r="I21" s="272">
        <f>SUM(U31:U626)</f>
        <v>0</v>
      </c>
      <c r="J21" s="245">
        <f>Grupos!K6</f>
        <v>886.19</v>
      </c>
      <c r="K21" s="195">
        <f>I21*J21</f>
        <v>0</v>
      </c>
      <c r="L21" s="221">
        <f>COUNTIF(BJ31:BJ626,"=X")*J28</f>
        <v>4</v>
      </c>
      <c r="M21" s="222">
        <v>0</v>
      </c>
      <c r="N21" s="223">
        <f aca="true" t="shared" si="5" ref="N21:N27">IF($O$21=0,"",L21/$O$21%)</f>
        <v>66.66666666666667</v>
      </c>
      <c r="O21" s="219">
        <f>SUM(L21:L27)</f>
        <v>6</v>
      </c>
      <c r="T21" s="155"/>
      <c r="U21" s="292"/>
      <c r="V21" s="292"/>
      <c r="W21" s="292"/>
      <c r="X21" s="291"/>
      <c r="Y21" s="291"/>
      <c r="Z21" s="156"/>
      <c r="AA21" s="17"/>
      <c r="AB21" s="17"/>
      <c r="AC21" s="17"/>
      <c r="AD21" s="17"/>
      <c r="AE21" s="156"/>
      <c r="AF21" s="291"/>
      <c r="AG21" s="291"/>
      <c r="AH21" s="291"/>
      <c r="AI21" s="291"/>
      <c r="AJ21" s="291"/>
      <c r="AK21" s="156"/>
      <c r="AL21" s="17"/>
      <c r="AM21" s="17"/>
      <c r="AN21" s="17"/>
      <c r="AO21" s="17"/>
      <c r="AP21" s="17"/>
      <c r="AQ21" s="17"/>
      <c r="AR21" s="156"/>
      <c r="AS21" s="291"/>
      <c r="AT21" s="291"/>
      <c r="AU21" s="291"/>
      <c r="AV21" s="291"/>
      <c r="AW21" s="291"/>
      <c r="AX21" s="156"/>
    </row>
    <row r="22" spans="1:50" ht="12.75" customHeight="1">
      <c r="A22" s="8">
        <v>20</v>
      </c>
      <c r="B22" s="74">
        <f>IF(Grupos!C30="","",Grupos!C30)</f>
      </c>
      <c r="C22" s="59">
        <f>IF(Grupos!D30="","",Grupos!D30)</f>
      </c>
      <c r="D22" s="75">
        <f>IF(Grupos!E30="","",Grupos!E30)</f>
      </c>
      <c r="E22" s="76">
        <f>IF(Grupos!F30="","",Grupos!F30)</f>
      </c>
      <c r="F22" s="9">
        <f t="shared" si="0"/>
      </c>
      <c r="G22" s="7">
        <f>IF(E22&lt;&gt;"",IF(OR(E22&lt;Grupos!$G$3,B22&gt;Grupos!$L$3),"&lt;&lt;&lt;",""),"")</f>
      </c>
      <c r="H22" s="256" t="s">
        <v>42</v>
      </c>
      <c r="I22" s="272">
        <f>SUM(V31:V626)</f>
        <v>0</v>
      </c>
      <c r="J22" s="245">
        <f>Grupos!L6</f>
        <v>49031.9</v>
      </c>
      <c r="K22" s="195">
        <f>I22*J22</f>
        <v>0</v>
      </c>
      <c r="L22" s="181">
        <f>COUNTIF(BK31:BK626,"=X")*J28</f>
        <v>2</v>
      </c>
      <c r="M22" s="180">
        <v>1</v>
      </c>
      <c r="N22" s="200">
        <f t="shared" si="5"/>
        <v>33.333333333333336</v>
      </c>
      <c r="T22" s="157"/>
      <c r="U22" s="157"/>
      <c r="V22" s="157"/>
      <c r="W22" s="157"/>
      <c r="X22" s="158"/>
      <c r="Y22" s="158"/>
      <c r="Z22" s="158"/>
      <c r="AA22" s="17"/>
      <c r="AB22" s="17"/>
      <c r="AC22" s="17"/>
      <c r="AD22" s="17"/>
      <c r="AE22" s="158"/>
      <c r="AF22" s="158"/>
      <c r="AG22" s="158"/>
      <c r="AH22" s="158"/>
      <c r="AI22" s="158"/>
      <c r="AJ22" s="158"/>
      <c r="AK22" s="158"/>
      <c r="AL22" s="17"/>
      <c r="AM22" s="17"/>
      <c r="AN22" s="17"/>
      <c r="AO22" s="17"/>
      <c r="AP22" s="17"/>
      <c r="AQ22" s="17"/>
      <c r="AR22" s="158"/>
      <c r="AS22" s="158"/>
      <c r="AT22" s="158"/>
      <c r="AU22" s="158"/>
      <c r="AV22" s="158"/>
      <c r="AW22" s="158"/>
      <c r="AX22" s="158"/>
    </row>
    <row r="23" spans="1:50" ht="12.75" customHeight="1">
      <c r="A23" s="10">
        <v>21</v>
      </c>
      <c r="B23" s="77">
        <f>IF(Grupos!C31="","",Grupos!C31)</f>
      </c>
      <c r="C23" s="60">
        <f>IF(Grupos!D31="","",Grupos!D31)</f>
      </c>
      <c r="D23" s="78">
        <f>IF(Grupos!E31="","",Grupos!E31)</f>
      </c>
      <c r="E23" s="79">
        <f>IF(Grupos!F31="","",Grupos!F31)</f>
      </c>
      <c r="F23" s="11">
        <f t="shared" si="0"/>
      </c>
      <c r="G23" s="7">
        <f>IF(E23&lt;&gt;"",IF(OR(E23&lt;Grupos!$G$3,B23&gt;Grupos!$L$3),"&lt;&lt;&lt;",""),"")</f>
      </c>
      <c r="H23" s="256" t="s">
        <v>43</v>
      </c>
      <c r="I23" s="272">
        <f>SUM(W31:W626)</f>
        <v>0</v>
      </c>
      <c r="J23" s="245">
        <f>Grupos!M6</f>
        <v>31416142.77</v>
      </c>
      <c r="K23" s="195">
        <f>I23*J23</f>
        <v>0</v>
      </c>
      <c r="L23" s="181">
        <f>COUNTIF(BL31:BL626,"=X")*J28</f>
        <v>0</v>
      </c>
      <c r="M23" s="180">
        <v>2</v>
      </c>
      <c r="N23" s="200">
        <f t="shared" si="5"/>
        <v>0</v>
      </c>
      <c r="T23" s="157"/>
      <c r="U23" s="157"/>
      <c r="V23" s="157"/>
      <c r="W23" s="157"/>
      <c r="X23" s="158"/>
      <c r="Y23" s="158"/>
      <c r="Z23" s="159"/>
      <c r="AA23" s="17"/>
      <c r="AB23" s="17"/>
      <c r="AC23" s="17"/>
      <c r="AD23" s="17"/>
      <c r="AE23" s="158"/>
      <c r="AF23" s="158"/>
      <c r="AG23" s="158"/>
      <c r="AH23" s="158"/>
      <c r="AI23" s="158"/>
      <c r="AJ23" s="158"/>
      <c r="AK23" s="159"/>
      <c r="AL23" s="17"/>
      <c r="AM23" s="17"/>
      <c r="AN23" s="17"/>
      <c r="AO23" s="17"/>
      <c r="AP23" s="17"/>
      <c r="AQ23" s="17"/>
      <c r="AR23" s="158"/>
      <c r="AS23" s="158"/>
      <c r="AT23" s="158"/>
      <c r="AU23" s="158"/>
      <c r="AV23" s="158"/>
      <c r="AW23" s="158"/>
      <c r="AX23" s="159"/>
    </row>
    <row r="24" spans="1:50" ht="12.75" customHeight="1">
      <c r="A24" s="13">
        <v>22</v>
      </c>
      <c r="B24" s="14" t="s">
        <v>5</v>
      </c>
      <c r="C24" s="99"/>
      <c r="D24" s="15"/>
      <c r="E24" s="16">
        <f>IF(SUM(E3:E23)=0,"",SUM(E3:E23)/J2)</f>
        <v>14</v>
      </c>
      <c r="F24" s="81">
        <f t="shared" si="0"/>
        <v>0</v>
      </c>
      <c r="G24" s="17"/>
      <c r="H24" s="276" t="str">
        <f>Grupos!M7</f>
        <v>ACUMULOU !</v>
      </c>
      <c r="I24" s="21"/>
      <c r="J24" s="23">
        <f>IF(K24&gt;0,"Total dos prêmios R$:","")</f>
      </c>
      <c r="K24" s="28">
        <f>SUM(K21:K23)</f>
        <v>0</v>
      </c>
      <c r="L24" s="181">
        <f>COUNTIF(BM31:BM626,"=X")*J28</f>
        <v>0</v>
      </c>
      <c r="M24" s="180">
        <v>3</v>
      </c>
      <c r="N24" s="200">
        <f t="shared" si="5"/>
        <v>0</v>
      </c>
      <c r="T24" s="157"/>
      <c r="U24" s="157"/>
      <c r="V24" s="157"/>
      <c r="W24" s="157"/>
      <c r="X24" s="158"/>
      <c r="Y24" s="158"/>
      <c r="Z24" s="158"/>
      <c r="AA24" s="17"/>
      <c r="AB24" s="17"/>
      <c r="AC24" s="17"/>
      <c r="AD24" s="17"/>
      <c r="AE24" s="158"/>
      <c r="AF24" s="158"/>
      <c r="AG24" s="158"/>
      <c r="AH24" s="158"/>
      <c r="AI24" s="158"/>
      <c r="AJ24" s="158"/>
      <c r="AK24" s="158"/>
      <c r="AL24" s="17"/>
      <c r="AM24" s="17"/>
      <c r="AN24" s="17"/>
      <c r="AO24" s="17"/>
      <c r="AP24" s="17"/>
      <c r="AQ24" s="17"/>
      <c r="AR24" s="158"/>
      <c r="AS24" s="158"/>
      <c r="AT24" s="158"/>
      <c r="AU24" s="158"/>
      <c r="AV24" s="158"/>
      <c r="AW24" s="158"/>
      <c r="AX24" s="158"/>
    </row>
    <row r="25" spans="1:50" s="96" customFormat="1" ht="15.75">
      <c r="A25" s="93"/>
      <c r="B25" s="94"/>
      <c r="C25" s="95"/>
      <c r="D25" s="19"/>
      <c r="E25" s="281">
        <f>IF(SUM(E3:E24)=0,"",SUM(E3:E24))</f>
        <v>56</v>
      </c>
      <c r="F25" s="20">
        <f>IF(SUM(F3:F24)=0,"",SUM(F3:F24))</f>
      </c>
      <c r="H25" s="110"/>
      <c r="I25" s="110"/>
      <c r="J25" s="110"/>
      <c r="K25" s="190">
        <f>IF(K24&gt;0,"&lt;&lt;PARABÉNS&gt;&gt;","")</f>
      </c>
      <c r="L25" s="189">
        <f>COUNTIF(BN31:BN626,"=X")*J28</f>
        <v>0</v>
      </c>
      <c r="M25" s="188">
        <v>4</v>
      </c>
      <c r="N25" s="251">
        <f t="shared" si="5"/>
        <v>0</v>
      </c>
      <c r="T25" s="157"/>
      <c r="U25" s="157"/>
      <c r="V25" s="157"/>
      <c r="W25" s="157"/>
      <c r="X25" s="158"/>
      <c r="Y25" s="158"/>
      <c r="Z25" s="158"/>
      <c r="AA25" s="110"/>
      <c r="AB25" s="110"/>
      <c r="AC25" s="110"/>
      <c r="AD25" s="110"/>
      <c r="AE25" s="158"/>
      <c r="AF25" s="158"/>
      <c r="AG25" s="158"/>
      <c r="AH25" s="158"/>
      <c r="AI25" s="158"/>
      <c r="AJ25" s="158"/>
      <c r="AK25" s="158"/>
      <c r="AL25" s="110"/>
      <c r="AM25" s="110"/>
      <c r="AN25" s="110"/>
      <c r="AO25" s="110"/>
      <c r="AP25" s="110"/>
      <c r="AQ25" s="110"/>
      <c r="AR25" s="158"/>
      <c r="AS25" s="158"/>
      <c r="AT25" s="158"/>
      <c r="AU25" s="158"/>
      <c r="AV25" s="158"/>
      <c r="AW25" s="158"/>
      <c r="AX25" s="158"/>
    </row>
    <row r="26" spans="1:51" s="37" customFormat="1" ht="18">
      <c r="A26" s="268" t="s">
        <v>11</v>
      </c>
      <c r="B26" s="269" t="s">
        <v>12</v>
      </c>
      <c r="C26" s="270" t="s">
        <v>2</v>
      </c>
      <c r="D26" s="270" t="s">
        <v>13</v>
      </c>
      <c r="E26" s="90"/>
      <c r="F26" s="265" t="s">
        <v>76</v>
      </c>
      <c r="G26" s="90"/>
      <c r="H26" s="90"/>
      <c r="I26" s="90"/>
      <c r="J26" s="90"/>
      <c r="K26" s="2"/>
      <c r="L26" s="192">
        <f>COUNTIF(BO31:BO626,"=X")*J28</f>
        <v>0</v>
      </c>
      <c r="M26" s="191">
        <v>5</v>
      </c>
      <c r="N26" s="252">
        <f t="shared" si="5"/>
        <v>0</v>
      </c>
      <c r="P26" s="2"/>
      <c r="Q26" s="2"/>
      <c r="R26" s="2"/>
      <c r="S26" s="36"/>
      <c r="U26" s="157"/>
      <c r="V26" s="157"/>
      <c r="W26" s="157"/>
      <c r="X26" s="157"/>
      <c r="Y26" s="158"/>
      <c r="Z26" s="158"/>
      <c r="AA26" s="158"/>
      <c r="AB26" s="64"/>
      <c r="AC26" s="64"/>
      <c r="AD26" s="64"/>
      <c r="AE26" s="64"/>
      <c r="AF26" s="158"/>
      <c r="AG26" s="158"/>
      <c r="AH26" s="158"/>
      <c r="AI26" s="158"/>
      <c r="AJ26" s="158"/>
      <c r="AK26" s="158"/>
      <c r="AL26" s="158"/>
      <c r="AM26" s="64"/>
      <c r="AN26" s="64"/>
      <c r="AO26" s="64"/>
      <c r="AP26" s="64"/>
      <c r="AQ26" s="64"/>
      <c r="AR26" s="64"/>
      <c r="AS26" s="158"/>
      <c r="AT26" s="158"/>
      <c r="AU26" s="158"/>
      <c r="AV26" s="158"/>
      <c r="AW26" s="158"/>
      <c r="AX26" s="158"/>
      <c r="AY26" s="158"/>
    </row>
    <row r="27" spans="1:51" s="17" customFormat="1" ht="18">
      <c r="A27" s="87" t="str">
        <f>D1</f>
        <v>001</v>
      </c>
      <c r="B27" s="130">
        <f>IF(Grupos!A5="","",Grupos!A5)</f>
        <v>1737</v>
      </c>
      <c r="C27" s="88">
        <f>IF(Grupos!B5="","",Grupos!B5)</f>
        <v>42245</v>
      </c>
      <c r="D27" s="100" t="str">
        <f>IF(C27&lt;&gt;"",TEXT(C27,"DDD"),"")</f>
        <v>sáb</v>
      </c>
      <c r="E27" s="261">
        <f>IF(Grupos!D5&lt;&gt;"",Grupos!D5,"")</f>
        <v>5</v>
      </c>
      <c r="F27" s="261">
        <f>IF(Grupos!E5&lt;&gt;"",Grupos!E5,"")</f>
        <v>8</v>
      </c>
      <c r="G27" s="261">
        <f>IF(Grupos!F5&lt;&gt;"",Grupos!F5,"")</f>
        <v>42</v>
      </c>
      <c r="H27" s="261">
        <f>IF(Grupos!G5&lt;&gt;"",Grupos!G5,"")</f>
        <v>50</v>
      </c>
      <c r="I27" s="261">
        <f>IF(Grupos!H5&lt;&gt;"",Grupos!H5,"")</f>
        <v>51</v>
      </c>
      <c r="J27" s="261">
        <f>IF(Grupos!I5&lt;&gt;"",Grupos!I5,"")</f>
        <v>59</v>
      </c>
      <c r="K27" s="39"/>
      <c r="L27" s="197">
        <f>COUNTIF(BP31:BP626,"=X")*J28</f>
        <v>0</v>
      </c>
      <c r="M27" s="196">
        <v>6</v>
      </c>
      <c r="N27" s="253">
        <f t="shared" si="5"/>
        <v>0</v>
      </c>
      <c r="O27" s="225"/>
      <c r="P27" s="39"/>
      <c r="Q27" s="39"/>
      <c r="R27" s="39"/>
      <c r="S27" s="7"/>
      <c r="U27" s="157"/>
      <c r="V27" s="157"/>
      <c r="W27" s="157"/>
      <c r="X27" s="157"/>
      <c r="Y27" s="158"/>
      <c r="Z27" s="158"/>
      <c r="AA27" s="158"/>
      <c r="AF27" s="158"/>
      <c r="AG27" s="158"/>
      <c r="AH27" s="158"/>
      <c r="AI27" s="158"/>
      <c r="AJ27" s="158"/>
      <c r="AK27" s="158"/>
      <c r="AL27" s="158"/>
      <c r="AS27" s="158"/>
      <c r="AT27" s="158"/>
      <c r="AU27" s="158"/>
      <c r="AV27" s="158"/>
      <c r="AW27" s="158"/>
      <c r="AX27" s="158"/>
      <c r="AY27" s="158"/>
    </row>
    <row r="28" spans="1:52" s="40" customFormat="1" ht="18" customHeight="1">
      <c r="A28" s="91"/>
      <c r="B28" s="91"/>
      <c r="C28" s="227">
        <v>0</v>
      </c>
      <c r="D28" s="91"/>
      <c r="E28" s="91"/>
      <c r="F28" s="91"/>
      <c r="G28" s="91"/>
      <c r="H28" s="91"/>
      <c r="I28" s="227">
        <f>SUM(E27:J27)</f>
        <v>215</v>
      </c>
      <c r="J28" s="227">
        <f>IF(I28=0,0,1)</f>
        <v>1</v>
      </c>
      <c r="L28" s="209"/>
      <c r="M28" s="210"/>
      <c r="N28" s="286">
        <f>SUM(N21:N27)</f>
        <v>100</v>
      </c>
      <c r="O28" s="287"/>
      <c r="T28" s="36"/>
      <c r="V28" s="157"/>
      <c r="W28" s="157"/>
      <c r="X28" s="157"/>
      <c r="Y28" s="157"/>
      <c r="Z28" s="158"/>
      <c r="AA28" s="158"/>
      <c r="AB28" s="158"/>
      <c r="AC28" s="111"/>
      <c r="AD28" s="111"/>
      <c r="AE28" s="111"/>
      <c r="AF28" s="111"/>
      <c r="AG28" s="158"/>
      <c r="AH28" s="158"/>
      <c r="AI28" s="158"/>
      <c r="AJ28" s="158"/>
      <c r="AK28" s="158"/>
      <c r="AL28" s="158"/>
      <c r="AM28" s="158"/>
      <c r="AN28" s="111"/>
      <c r="AO28" s="111"/>
      <c r="AP28" s="111"/>
      <c r="AQ28" s="111"/>
      <c r="AR28" s="111"/>
      <c r="AS28" s="111"/>
      <c r="AT28" s="158"/>
      <c r="AU28" s="158"/>
      <c r="AV28" s="158"/>
      <c r="AW28" s="158"/>
      <c r="AX28" s="158"/>
      <c r="AY28" s="158"/>
      <c r="AZ28" s="158"/>
    </row>
    <row r="29" spans="2:52" s="17" customFormat="1" ht="15.75">
      <c r="B29" s="283"/>
      <c r="F29" s="284"/>
      <c r="G29" s="283"/>
      <c r="H29" s="207"/>
      <c r="I29" s="207"/>
      <c r="J29" s="285" t="s">
        <v>77</v>
      </c>
      <c r="V29" s="157"/>
      <c r="W29" s="157"/>
      <c r="X29" s="157"/>
      <c r="Y29" s="157"/>
      <c r="Z29" s="158"/>
      <c r="AA29" s="158"/>
      <c r="AB29" s="158"/>
      <c r="AG29" s="158"/>
      <c r="AH29" s="158"/>
      <c r="AI29" s="158"/>
      <c r="AJ29" s="158"/>
      <c r="AK29" s="158"/>
      <c r="AL29" s="158"/>
      <c r="AM29" s="158"/>
      <c r="AT29" s="158"/>
      <c r="AU29" s="158"/>
      <c r="AV29" s="158"/>
      <c r="AW29" s="158"/>
      <c r="AX29" s="158"/>
      <c r="AY29" s="158"/>
      <c r="AZ29" s="158"/>
    </row>
    <row r="30" spans="1:52" ht="15.75">
      <c r="A30" s="30"/>
      <c r="B30" s="31"/>
      <c r="C30" s="41"/>
      <c r="D30" s="101"/>
      <c r="E30" s="41"/>
      <c r="F30" s="41"/>
      <c r="G30" s="41"/>
      <c r="T30" s="32"/>
      <c r="V30" s="157"/>
      <c r="W30" s="157"/>
      <c r="X30" s="157"/>
      <c r="Y30" s="157"/>
      <c r="Z30" s="158"/>
      <c r="AA30" s="158"/>
      <c r="AB30" s="158"/>
      <c r="AC30" s="17"/>
      <c r="AD30" s="17"/>
      <c r="AE30" s="17"/>
      <c r="AF30" s="17"/>
      <c r="AG30" s="158"/>
      <c r="AH30" s="158"/>
      <c r="AI30" s="158"/>
      <c r="AJ30" s="158"/>
      <c r="AK30" s="158"/>
      <c r="AL30" s="158"/>
      <c r="AM30" s="158"/>
      <c r="AN30" s="17"/>
      <c r="AO30" s="17"/>
      <c r="AP30" s="17"/>
      <c r="AQ30" s="17"/>
      <c r="AR30" s="17"/>
      <c r="AS30" s="17"/>
      <c r="AT30" s="158"/>
      <c r="AU30" s="158"/>
      <c r="AV30" s="158"/>
      <c r="AW30" s="158"/>
      <c r="AX30" s="158"/>
      <c r="AY30" s="158"/>
      <c r="AZ30" s="158"/>
    </row>
    <row r="31" spans="1:68" s="47" customFormat="1" ht="23.25">
      <c r="A31" s="42"/>
      <c r="B31" s="43" t="str">
        <f>IF(COUNTIF(E32:S32,"&gt;0")&gt;=6,"Cartão com","")</f>
        <v>Cartão com</v>
      </c>
      <c r="C31" s="44">
        <f>IF(COUNTIF(E32:S32,"&gt;0")&gt;=6,COUNTIF(E32:S32,"&gt;0"),"")</f>
        <v>7</v>
      </c>
      <c r="D31" s="102" t="str">
        <f>IF(COUNTIF(E32:S32,"&gt;0")&gt;=6,"dezenas","")</f>
        <v>dezenas</v>
      </c>
      <c r="E31" s="45">
        <v>1</v>
      </c>
      <c r="F31" s="46">
        <v>2</v>
      </c>
      <c r="G31" s="46">
        <v>3</v>
      </c>
      <c r="H31" s="45">
        <v>4</v>
      </c>
      <c r="I31" s="45">
        <v>5</v>
      </c>
      <c r="J31" s="45">
        <v>6</v>
      </c>
      <c r="K31" s="45">
        <v>7</v>
      </c>
      <c r="L31" s="45">
        <v>8</v>
      </c>
      <c r="M31" s="45">
        <v>9</v>
      </c>
      <c r="N31" s="45">
        <v>10</v>
      </c>
      <c r="O31" s="45">
        <v>11</v>
      </c>
      <c r="P31" s="45">
        <v>12</v>
      </c>
      <c r="Q31" s="45">
        <v>13</v>
      </c>
      <c r="R31" s="45">
        <v>14</v>
      </c>
      <c r="S31" s="45">
        <v>15</v>
      </c>
      <c r="T31" s="118"/>
      <c r="U31" s="128" t="s">
        <v>23</v>
      </c>
      <c r="V31" s="128" t="s">
        <v>24</v>
      </c>
      <c r="W31" s="128" t="s">
        <v>25</v>
      </c>
      <c r="Y31" s="121" t="s">
        <v>32</v>
      </c>
      <c r="Z31" s="122">
        <v>6</v>
      </c>
      <c r="AA31" s="122">
        <v>7</v>
      </c>
      <c r="AB31" s="122">
        <v>8</v>
      </c>
      <c r="AC31" s="122">
        <v>9</v>
      </c>
      <c r="AD31" s="122">
        <v>10</v>
      </c>
      <c r="AE31" s="122">
        <v>11</v>
      </c>
      <c r="AF31" s="122">
        <v>12</v>
      </c>
      <c r="AG31" s="122">
        <v>13</v>
      </c>
      <c r="AH31" s="122">
        <v>14</v>
      </c>
      <c r="AI31" s="122">
        <v>15</v>
      </c>
      <c r="AJ31" s="123"/>
      <c r="AK31" s="121" t="s">
        <v>33</v>
      </c>
      <c r="AL31" s="108">
        <v>6</v>
      </c>
      <c r="AM31" s="108">
        <v>7</v>
      </c>
      <c r="AN31" s="108">
        <v>8</v>
      </c>
      <c r="AO31" s="108">
        <v>9</v>
      </c>
      <c r="AP31" s="108">
        <v>10</v>
      </c>
      <c r="AQ31" s="108">
        <v>11</v>
      </c>
      <c r="AR31" s="108">
        <v>12</v>
      </c>
      <c r="AS31" s="108">
        <v>13</v>
      </c>
      <c r="AT31" s="108">
        <v>14</v>
      </c>
      <c r="AU31" s="108">
        <v>15</v>
      </c>
      <c r="AV31" s="123"/>
      <c r="AW31" s="121" t="s">
        <v>34</v>
      </c>
      <c r="AX31" s="108">
        <v>6</v>
      </c>
      <c r="AY31" s="108">
        <v>7</v>
      </c>
      <c r="AZ31" s="108">
        <v>8</v>
      </c>
      <c r="BA31" s="108">
        <v>9</v>
      </c>
      <c r="BB31" s="108">
        <v>10</v>
      </c>
      <c r="BC31" s="108">
        <v>11</v>
      </c>
      <c r="BD31" s="108">
        <v>12</v>
      </c>
      <c r="BE31" s="108">
        <v>13</v>
      </c>
      <c r="BF31" s="108">
        <v>14</v>
      </c>
      <c r="BG31" s="108">
        <v>15</v>
      </c>
      <c r="BI31" s="174" t="s">
        <v>54</v>
      </c>
      <c r="BJ31" s="226" t="s">
        <v>69</v>
      </c>
      <c r="BK31" s="226" t="s">
        <v>70</v>
      </c>
      <c r="BL31" s="226" t="s">
        <v>71</v>
      </c>
      <c r="BM31" s="226" t="s">
        <v>72</v>
      </c>
      <c r="BN31" s="226" t="s">
        <v>57</v>
      </c>
      <c r="BO31" s="226" t="s">
        <v>58</v>
      </c>
      <c r="BP31" s="226" t="s">
        <v>25</v>
      </c>
    </row>
    <row r="32" spans="1:68" s="51" customFormat="1" ht="18">
      <c r="A32" s="48" t="str">
        <f>A26</f>
        <v>Grupo</v>
      </c>
      <c r="B32" s="49" t="s">
        <v>12</v>
      </c>
      <c r="C32" s="50" t="s">
        <v>2</v>
      </c>
      <c r="D32" s="97" t="s">
        <v>15</v>
      </c>
      <c r="E32" s="262">
        <v>2</v>
      </c>
      <c r="F32" s="262">
        <v>3</v>
      </c>
      <c r="G32" s="262">
        <v>7</v>
      </c>
      <c r="H32" s="262">
        <v>12</v>
      </c>
      <c r="I32" s="262">
        <v>21</v>
      </c>
      <c r="J32" s="262">
        <v>36</v>
      </c>
      <c r="K32" s="262">
        <v>60</v>
      </c>
      <c r="L32" s="262"/>
      <c r="M32" s="262"/>
      <c r="N32" s="262"/>
      <c r="O32" s="262"/>
      <c r="P32" s="262"/>
      <c r="Q32" s="262"/>
      <c r="R32" s="262"/>
      <c r="S32" s="262"/>
      <c r="T32" s="119"/>
      <c r="U32" s="127">
        <f>SUM(Z32:AI34)</f>
        <v>0</v>
      </c>
      <c r="V32" s="127">
        <f>SUM(AL32:AU34)</f>
        <v>0</v>
      </c>
      <c r="W32" s="127">
        <f>SUM(AX32:BG34)</f>
        <v>0</v>
      </c>
      <c r="Y32" s="122">
        <v>4</v>
      </c>
      <c r="Z32" s="109">
        <f>1*IF(AND(Z31=C31,Y32=D34),1,0)</f>
        <v>0</v>
      </c>
      <c r="AA32" s="109">
        <f>3*IF(AND(AA31=C31,Y32=D34),1,0)</f>
        <v>0</v>
      </c>
      <c r="AB32" s="109">
        <f>6*IF(AND(AB31=C31,Y32=D34),1,0)</f>
        <v>0</v>
      </c>
      <c r="AC32" s="109">
        <f>10*IF(AND(AC31=C31,Y32=D34),1,0)</f>
        <v>0</v>
      </c>
      <c r="AD32" s="109">
        <f>15*IF(AND(AD31=C31,Y32=D34),1,0)</f>
        <v>0</v>
      </c>
      <c r="AE32" s="109">
        <f>21*IF(AND(AE31=C31,Y32=D34),1,0)</f>
        <v>0</v>
      </c>
      <c r="AF32" s="109">
        <f>28*IF(AND(AF31=C31,Y32=D34),1,0)</f>
        <v>0</v>
      </c>
      <c r="AG32" s="109">
        <f>36*IF(AND(AG31=C31,Y32=D34),1,0)</f>
        <v>0</v>
      </c>
      <c r="AH32" s="109">
        <f>45*IF(AND(AH31=C31,Y32=D34),1,0)</f>
        <v>0</v>
      </c>
      <c r="AI32" s="109">
        <f>55*IF(AND(AI31=C31,Y32=D34),1,0)</f>
        <v>0</v>
      </c>
      <c r="AJ32" s="124"/>
      <c r="AK32" s="109">
        <v>4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24"/>
      <c r="AW32" s="109">
        <v>4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09">
        <v>0</v>
      </c>
      <c r="BE32" s="109">
        <v>0</v>
      </c>
      <c r="BF32" s="109">
        <v>0</v>
      </c>
      <c r="BG32" s="109">
        <v>0</v>
      </c>
      <c r="BI32" s="176"/>
      <c r="BJ32" s="175" t="str">
        <f aca="true" t="shared" si="6" ref="BJ32:BP32">IF($D33="","",IF($D33=BJ31,"X",""))</f>
        <v>X</v>
      </c>
      <c r="BK32" s="175">
        <f t="shared" si="6"/>
      </c>
      <c r="BL32" s="175">
        <f t="shared" si="6"/>
      </c>
      <c r="BM32" s="175">
        <f t="shared" si="6"/>
      </c>
      <c r="BN32" s="175">
        <f t="shared" si="6"/>
      </c>
      <c r="BO32" s="175">
        <f t="shared" si="6"/>
      </c>
      <c r="BP32" s="175">
        <f t="shared" si="6"/>
      </c>
    </row>
    <row r="33" spans="1:68" s="55" customFormat="1" ht="12.75">
      <c r="A33" s="52" t="str">
        <f>A27</f>
        <v>001</v>
      </c>
      <c r="B33" s="53">
        <f>IF(AND(C31&gt;=6,C31&lt;&gt;"",B$27&lt;&gt;""),B$27,"")</f>
        <v>1737</v>
      </c>
      <c r="C33" s="38">
        <f>IF(AND(C31&gt;0,C31&lt;&gt;"",C$27&lt;&gt;""),C$27,"")</f>
        <v>42245</v>
      </c>
      <c r="D33" s="201" t="str">
        <f>IF(AND(C31&gt;=6,B33&lt;&gt;"",C33&lt;&gt;""),CHOOSE(SUM(E33:S33)+1,"0","1","2","3","Quadra","Quina","SENA","Verifique","Verifique","Verifique","Verifique","Verifique","Verifique","Verifique","Verifique","Verifique"),"")</f>
        <v>0</v>
      </c>
      <c r="E33" s="263">
        <f aca="true" t="shared" si="7" ref="E33:S33">IF(E32&lt;&gt;"",IF(SUMIF($E$27:$J$27,E32,$E$27:$J$27)=E32,1,0),0)</f>
        <v>0</v>
      </c>
      <c r="F33" s="263">
        <f t="shared" si="7"/>
        <v>0</v>
      </c>
      <c r="G33" s="263">
        <f t="shared" si="7"/>
        <v>0</v>
      </c>
      <c r="H33" s="263">
        <f t="shared" si="7"/>
        <v>0</v>
      </c>
      <c r="I33" s="263">
        <f t="shared" si="7"/>
        <v>0</v>
      </c>
      <c r="J33" s="263">
        <f t="shared" si="7"/>
        <v>0</v>
      </c>
      <c r="K33" s="263">
        <f t="shared" si="7"/>
        <v>0</v>
      </c>
      <c r="L33" s="263">
        <f t="shared" si="7"/>
        <v>0</v>
      </c>
      <c r="M33" s="263">
        <f t="shared" si="7"/>
        <v>0</v>
      </c>
      <c r="N33" s="263">
        <f t="shared" si="7"/>
        <v>0</v>
      </c>
      <c r="O33" s="263">
        <f t="shared" si="7"/>
        <v>0</v>
      </c>
      <c r="P33" s="263">
        <f t="shared" si="7"/>
        <v>0</v>
      </c>
      <c r="Q33" s="263">
        <f t="shared" si="7"/>
        <v>0</v>
      </c>
      <c r="R33" s="263">
        <f t="shared" si="7"/>
        <v>0</v>
      </c>
      <c r="S33" s="263">
        <f t="shared" si="7"/>
        <v>0</v>
      </c>
      <c r="T33" s="120"/>
      <c r="Y33" s="125">
        <v>5</v>
      </c>
      <c r="Z33" s="126">
        <v>0</v>
      </c>
      <c r="AA33" s="109">
        <f>5*IF(AND(AA31=C31,Y33=D34),1,0)</f>
        <v>0</v>
      </c>
      <c r="AB33" s="109">
        <f>15*IF(AND(AB31=C31,Y33=D34),1,0)</f>
        <v>0</v>
      </c>
      <c r="AC33" s="109">
        <f>30*IF(AND(AC31=C31,Y33=D34),1,0)</f>
        <v>0</v>
      </c>
      <c r="AD33" s="109">
        <f>50*IF(AND(AD31=C31,Y33=D34),1,0)</f>
        <v>0</v>
      </c>
      <c r="AE33" s="109">
        <f>75*IF(AND(AE31=C31,Y33=D34),1,0)</f>
        <v>0</v>
      </c>
      <c r="AF33" s="109">
        <f>105*IF(AND(AF31=C31,Y33=D34),1,0)</f>
        <v>0</v>
      </c>
      <c r="AG33" s="109">
        <f>140*IF(AND(AG31=C31,Y33=D34),1,0)</f>
        <v>0</v>
      </c>
      <c r="AH33" s="109">
        <f>180*IF(AND(AH31=C31,Y33=D34),1,0)</f>
        <v>0</v>
      </c>
      <c r="AI33" s="109">
        <f>225*IF(AND(AI31=C31,Y33=D34),1,0)</f>
        <v>0</v>
      </c>
      <c r="AJ33" s="126"/>
      <c r="AK33" s="126">
        <v>5</v>
      </c>
      <c r="AL33" s="109">
        <f>1*IF(AND(AL31=C31,AK33=D34),1,0)</f>
        <v>0</v>
      </c>
      <c r="AM33" s="109">
        <f>2*IF(AND(AM31=C31,AK33=D34),1,0)</f>
        <v>0</v>
      </c>
      <c r="AN33" s="109">
        <f>3*IF(AND(AN31=C31,AK33=D34),1,0)</f>
        <v>0</v>
      </c>
      <c r="AO33" s="109">
        <f>4*IF(AND(AO31=C31,AK33=D34),1,0)</f>
        <v>0</v>
      </c>
      <c r="AP33" s="109">
        <f>5*IF(AND(AP31=C31,AK33=D34),1,0)</f>
        <v>0</v>
      </c>
      <c r="AQ33" s="109">
        <f>6*IF(AND(AQ31=C31,AK33=D34),1,0)</f>
        <v>0</v>
      </c>
      <c r="AR33" s="109">
        <f>7*IF(AND(AR31=C31,AK33=D34),1,0)</f>
        <v>0</v>
      </c>
      <c r="AS33" s="109">
        <f>8*IF(AND(AS31=C31,AK33=D34),1,0)</f>
        <v>0</v>
      </c>
      <c r="AT33" s="109">
        <f>9*IF(AND(AT31=C31,AK33=D34),1,0)</f>
        <v>0</v>
      </c>
      <c r="AU33" s="109">
        <f>10*IF(AND(AU31=C31,AK33=D34),1,0)</f>
        <v>0</v>
      </c>
      <c r="AV33" s="126"/>
      <c r="AW33" s="126">
        <v>5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I33" s="176"/>
      <c r="BJ33" s="176"/>
      <c r="BK33" s="176"/>
      <c r="BL33" s="176"/>
      <c r="BM33" s="176"/>
      <c r="BN33" s="176"/>
      <c r="BO33" s="176"/>
      <c r="BP33" s="176"/>
    </row>
    <row r="34" spans="1:59" ht="15">
      <c r="A34" s="56"/>
      <c r="B34" s="206" t="s">
        <v>62</v>
      </c>
      <c r="C34" s="208">
        <f>C28+1</f>
        <v>1</v>
      </c>
      <c r="D34" s="129">
        <f>SUM(E33:S33)</f>
        <v>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17"/>
      <c r="U34" s="82"/>
      <c r="V34" s="117"/>
      <c r="W34" s="117"/>
      <c r="Y34" s="122">
        <v>6</v>
      </c>
      <c r="Z34" s="108">
        <v>0</v>
      </c>
      <c r="AA34" s="109">
        <v>0</v>
      </c>
      <c r="AB34" s="109">
        <f>15*IF(AND(AB31=C31,Y34=D34),1,0)</f>
        <v>0</v>
      </c>
      <c r="AC34" s="109">
        <f>45*IF(AND(AC31=C31,Y34=D34),1,0)</f>
        <v>0</v>
      </c>
      <c r="AD34" s="109">
        <f>90*IF(AND(AD31=C31,Y34=D34),1,0)</f>
        <v>0</v>
      </c>
      <c r="AE34" s="109">
        <f>150*IF(AND(AE31=C31,Y34=D34),1,0)</f>
        <v>0</v>
      </c>
      <c r="AF34" s="109">
        <f>225*IF(AND(AF31=C31,Y34=D34),1,0)</f>
        <v>0</v>
      </c>
      <c r="AG34" s="109">
        <f>315*IF(AND(AG31=C31,Y34=D34),1,0)</f>
        <v>0</v>
      </c>
      <c r="AH34" s="109">
        <f>420*IF(AND(AH31=C31,Y34=D34),1,0)</f>
        <v>0</v>
      </c>
      <c r="AI34" s="109">
        <f>540*IF(AND(AI31=C31,Y34=D34),1,0)</f>
        <v>0</v>
      </c>
      <c r="AJ34" s="108"/>
      <c r="AK34" s="108">
        <v>6</v>
      </c>
      <c r="AL34" s="108">
        <v>0</v>
      </c>
      <c r="AM34" s="109">
        <f>6*IF(AND(AM31=C31,AK34=D34),1,0)</f>
        <v>0</v>
      </c>
      <c r="AN34" s="109">
        <f>12*IF(AND(AN31=C31,AK34=D34),1,0)</f>
        <v>0</v>
      </c>
      <c r="AO34" s="109">
        <f>18*IF(AND(AO31=C31,AK34=D34),1,0)</f>
        <v>0</v>
      </c>
      <c r="AP34" s="109">
        <f>24*IF(AND(AP31=C31,AK34=D34),1,0)</f>
        <v>0</v>
      </c>
      <c r="AQ34" s="109">
        <f>30*IF(AND(AQ31=C31,AK34=D34),1,0)</f>
        <v>0</v>
      </c>
      <c r="AR34" s="109">
        <f>36*IF(AND(AR31=C31,AK34=D34),1,0)</f>
        <v>0</v>
      </c>
      <c r="AS34" s="109">
        <f>42*IF(AND(AS31=C31,AK34=D34),1,0)</f>
        <v>0</v>
      </c>
      <c r="AT34" s="109">
        <f>48*IF(AND(AT31=C31,AK34=D34),1,0)</f>
        <v>0</v>
      </c>
      <c r="AU34" s="109">
        <f>54*IF(AND(AU31=C31,AK34=D34),1,0)</f>
        <v>0</v>
      </c>
      <c r="AV34" s="108"/>
      <c r="AW34" s="108">
        <v>6</v>
      </c>
      <c r="AX34" s="109">
        <f>1*IF(AND(AX31=C31,AW34=D34),1,0)</f>
        <v>0</v>
      </c>
      <c r="AY34" s="109">
        <f>1*IF(AND(AY31=C31,AW34=D34),1,0)</f>
        <v>0</v>
      </c>
      <c r="AZ34" s="109">
        <f>1*IF(AND(AZ31=C31,AW34=D34),1,0)</f>
        <v>0</v>
      </c>
      <c r="BA34" s="109">
        <f>1*IF(AND(BA31=C31,AW34=D34),1,0)</f>
        <v>0</v>
      </c>
      <c r="BB34" s="109">
        <f>1*IF(AND(BB31=C31,AW34=D34),1,0)</f>
        <v>0</v>
      </c>
      <c r="BC34" s="109">
        <f>1*IF(AND(BC31=C31,AW34=D34),1,0)</f>
        <v>0</v>
      </c>
      <c r="BD34" s="109">
        <f>1*IF(AND(BD31=C31,AW34=D34),1,0)</f>
        <v>0</v>
      </c>
      <c r="BE34" s="109">
        <f>1*IF(AND(BE31=C31,AW34=D34),1,0)</f>
        <v>0</v>
      </c>
      <c r="BF34" s="109">
        <f>1*IF(AND(BF31=C31,AW34=D34),1,0)</f>
        <v>0</v>
      </c>
      <c r="BG34" s="109">
        <f>1*IF(AND(BG31=C31,AW34=D34),1,0)</f>
        <v>0</v>
      </c>
    </row>
    <row r="35" spans="1:57" ht="12.75">
      <c r="A35" s="30"/>
      <c r="B35" s="31"/>
      <c r="T35" s="32"/>
      <c r="W35" s="92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I35" s="106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U35" s="80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</row>
    <row r="36" spans="1:20" ht="12.75">
      <c r="A36" s="30"/>
      <c r="B36" s="31"/>
      <c r="C36" s="41"/>
      <c r="D36" s="104"/>
      <c r="E36" s="41"/>
      <c r="F36" s="41"/>
      <c r="G36" s="41"/>
      <c r="T36" s="32"/>
    </row>
    <row r="37" spans="1:68" s="47" customFormat="1" ht="23.25">
      <c r="A37" s="42"/>
      <c r="B37" s="43" t="str">
        <f>IF(COUNTIF(E38:S38,"&gt;0")&gt;=6,"Cartão com","")</f>
        <v>Cartão com</v>
      </c>
      <c r="C37" s="44">
        <f>IF(COUNTIF(E38:S38,"&gt;0")&gt;=6,COUNTIF(E38:S38,"&gt;0"),"")</f>
        <v>6</v>
      </c>
      <c r="D37" s="102" t="str">
        <f>IF(COUNTIF(E38:S38,"&gt;0")&gt;=6,"dezenas","")</f>
        <v>dezenas</v>
      </c>
      <c r="E37" s="45">
        <v>1</v>
      </c>
      <c r="F37" s="46">
        <v>2</v>
      </c>
      <c r="G37" s="46">
        <v>3</v>
      </c>
      <c r="H37" s="45">
        <v>4</v>
      </c>
      <c r="I37" s="45">
        <v>5</v>
      </c>
      <c r="J37" s="45">
        <v>6</v>
      </c>
      <c r="K37" s="45">
        <v>7</v>
      </c>
      <c r="L37" s="45">
        <v>8</v>
      </c>
      <c r="M37" s="45">
        <v>9</v>
      </c>
      <c r="N37" s="45">
        <v>10</v>
      </c>
      <c r="O37" s="45">
        <v>11</v>
      </c>
      <c r="P37" s="45">
        <v>12</v>
      </c>
      <c r="Q37" s="45">
        <v>13</v>
      </c>
      <c r="R37" s="45">
        <v>14</v>
      </c>
      <c r="S37" s="45">
        <v>15</v>
      </c>
      <c r="T37" s="118"/>
      <c r="U37" s="128" t="s">
        <v>23</v>
      </c>
      <c r="V37" s="128" t="s">
        <v>24</v>
      </c>
      <c r="W37" s="128" t="s">
        <v>25</v>
      </c>
      <c r="Y37" s="121" t="s">
        <v>32</v>
      </c>
      <c r="Z37" s="122">
        <v>6</v>
      </c>
      <c r="AA37" s="122">
        <v>7</v>
      </c>
      <c r="AB37" s="122">
        <v>8</v>
      </c>
      <c r="AC37" s="122">
        <v>9</v>
      </c>
      <c r="AD37" s="122">
        <v>10</v>
      </c>
      <c r="AE37" s="122">
        <v>11</v>
      </c>
      <c r="AF37" s="122">
        <v>12</v>
      </c>
      <c r="AG37" s="122">
        <v>13</v>
      </c>
      <c r="AH37" s="122">
        <v>14</v>
      </c>
      <c r="AI37" s="122">
        <v>15</v>
      </c>
      <c r="AJ37" s="123"/>
      <c r="AK37" s="121" t="s">
        <v>33</v>
      </c>
      <c r="AL37" s="108">
        <v>6</v>
      </c>
      <c r="AM37" s="108">
        <v>7</v>
      </c>
      <c r="AN37" s="108">
        <v>8</v>
      </c>
      <c r="AO37" s="108">
        <v>9</v>
      </c>
      <c r="AP37" s="108">
        <v>10</v>
      </c>
      <c r="AQ37" s="108">
        <v>11</v>
      </c>
      <c r="AR37" s="108">
        <v>12</v>
      </c>
      <c r="AS37" s="108">
        <v>13</v>
      </c>
      <c r="AT37" s="108">
        <v>14</v>
      </c>
      <c r="AU37" s="108">
        <v>15</v>
      </c>
      <c r="AV37" s="123"/>
      <c r="AW37" s="121" t="s">
        <v>34</v>
      </c>
      <c r="AX37" s="108">
        <v>6</v>
      </c>
      <c r="AY37" s="108">
        <v>7</v>
      </c>
      <c r="AZ37" s="108">
        <v>8</v>
      </c>
      <c r="BA37" s="108">
        <v>9</v>
      </c>
      <c r="BB37" s="108">
        <v>10</v>
      </c>
      <c r="BC37" s="108">
        <v>11</v>
      </c>
      <c r="BD37" s="108">
        <v>12</v>
      </c>
      <c r="BE37" s="108">
        <v>13</v>
      </c>
      <c r="BF37" s="108">
        <v>14</v>
      </c>
      <c r="BG37" s="108">
        <v>15</v>
      </c>
      <c r="BI37" s="174" t="s">
        <v>54</v>
      </c>
      <c r="BJ37" s="226" t="s">
        <v>69</v>
      </c>
      <c r="BK37" s="226" t="s">
        <v>70</v>
      </c>
      <c r="BL37" s="226" t="s">
        <v>71</v>
      </c>
      <c r="BM37" s="226" t="s">
        <v>72</v>
      </c>
      <c r="BN37" s="226" t="s">
        <v>57</v>
      </c>
      <c r="BO37" s="226" t="s">
        <v>58</v>
      </c>
      <c r="BP37" s="226" t="s">
        <v>25</v>
      </c>
    </row>
    <row r="38" spans="1:68" s="51" customFormat="1" ht="18">
      <c r="A38" s="48" t="str">
        <f>A32</f>
        <v>Grupo</v>
      </c>
      <c r="B38" s="49" t="s">
        <v>12</v>
      </c>
      <c r="C38" s="50" t="s">
        <v>2</v>
      </c>
      <c r="D38" s="97" t="s">
        <v>15</v>
      </c>
      <c r="E38" s="262">
        <v>6</v>
      </c>
      <c r="F38" s="262">
        <v>14</v>
      </c>
      <c r="G38" s="262">
        <v>25</v>
      </c>
      <c r="H38" s="262">
        <v>35</v>
      </c>
      <c r="I38" s="262">
        <v>38</v>
      </c>
      <c r="J38" s="262">
        <v>53</v>
      </c>
      <c r="K38" s="262"/>
      <c r="L38" s="262"/>
      <c r="M38" s="262"/>
      <c r="N38" s="262"/>
      <c r="O38" s="262"/>
      <c r="P38" s="262"/>
      <c r="Q38" s="262"/>
      <c r="R38" s="262"/>
      <c r="S38" s="262"/>
      <c r="T38" s="119"/>
      <c r="U38" s="127">
        <f>SUM(Z38:AI40)</f>
        <v>0</v>
      </c>
      <c r="V38" s="127">
        <f>SUM(AL38:AU40)</f>
        <v>0</v>
      </c>
      <c r="W38" s="127">
        <f>SUM(AX38:BG40)</f>
        <v>0</v>
      </c>
      <c r="Y38" s="122">
        <v>4</v>
      </c>
      <c r="Z38" s="109">
        <f>1*IF(AND(Z37=C37,Y38=D40),1,0)</f>
        <v>0</v>
      </c>
      <c r="AA38" s="109">
        <f>3*IF(AND(AA37=C37,Y38=D40),1,0)</f>
        <v>0</v>
      </c>
      <c r="AB38" s="109">
        <f>6*IF(AND(AB37=C37,Y38=D40),1,0)</f>
        <v>0</v>
      </c>
      <c r="AC38" s="109">
        <f>10*IF(AND(AC37=C37,Y38=D40),1,0)</f>
        <v>0</v>
      </c>
      <c r="AD38" s="109">
        <f>15*IF(AND(AD37=C37,Y38=D40),1,0)</f>
        <v>0</v>
      </c>
      <c r="AE38" s="109">
        <f>21*IF(AND(AE37=C37,Y38=D40),1,0)</f>
        <v>0</v>
      </c>
      <c r="AF38" s="109">
        <f>28*IF(AND(AF37=C37,Y38=D40),1,0)</f>
        <v>0</v>
      </c>
      <c r="AG38" s="109">
        <f>36*IF(AND(AG37=C37,Y38=D40),1,0)</f>
        <v>0</v>
      </c>
      <c r="AH38" s="109">
        <f>45*IF(AND(AH37=C37,Y38=D40),1,0)</f>
        <v>0</v>
      </c>
      <c r="AI38" s="109">
        <f>55*IF(AND(AI37=C37,Y38=D40),1,0)</f>
        <v>0</v>
      </c>
      <c r="AJ38" s="124"/>
      <c r="AK38" s="109">
        <v>4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24"/>
      <c r="AW38" s="109">
        <v>4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I38" s="176"/>
      <c r="BJ38" s="175" t="str">
        <f aca="true" t="shared" si="8" ref="BJ38:BP38">IF($D39="","",IF($D39=BJ37,"X",""))</f>
        <v>X</v>
      </c>
      <c r="BK38" s="175">
        <f t="shared" si="8"/>
      </c>
      <c r="BL38" s="175">
        <f t="shared" si="8"/>
      </c>
      <c r="BM38" s="175">
        <f t="shared" si="8"/>
      </c>
      <c r="BN38" s="175">
        <f t="shared" si="8"/>
      </c>
      <c r="BO38" s="175">
        <f t="shared" si="8"/>
      </c>
      <c r="BP38" s="175">
        <f t="shared" si="8"/>
      </c>
    </row>
    <row r="39" spans="1:68" s="55" customFormat="1" ht="12.75">
      <c r="A39" s="52" t="str">
        <f>A33</f>
        <v>001</v>
      </c>
      <c r="B39" s="53">
        <f>IF(AND(C37&gt;=6,C37&lt;&gt;"",B$27&lt;&gt;""),B$27,"")</f>
        <v>1737</v>
      </c>
      <c r="C39" s="38">
        <f>IF(AND(C37&gt;0,C37&lt;&gt;"",C$27&lt;&gt;""),C$27,"")</f>
        <v>42245</v>
      </c>
      <c r="D39" s="201" t="str">
        <f>IF(AND(C37&gt;=6,B39&lt;&gt;"",C39&lt;&gt;""),CHOOSE(SUM(E39:S39)+1,"0","1","2","3","Quadra","Quina","SENA","Verifique","Verifique","Verifique","Verifique","Verifique","Verifique","Verifique","Verifique","Verifique"),"")</f>
        <v>0</v>
      </c>
      <c r="E39" s="263">
        <f aca="true" t="shared" si="9" ref="E39:S39">IF(E38&lt;&gt;"",IF(SUMIF($E$27:$J$27,E38,$E$27:$J$27)=E38,1,0),0)</f>
        <v>0</v>
      </c>
      <c r="F39" s="263">
        <f t="shared" si="9"/>
        <v>0</v>
      </c>
      <c r="G39" s="263">
        <f t="shared" si="9"/>
        <v>0</v>
      </c>
      <c r="H39" s="263">
        <f t="shared" si="9"/>
        <v>0</v>
      </c>
      <c r="I39" s="263">
        <f t="shared" si="9"/>
        <v>0</v>
      </c>
      <c r="J39" s="263">
        <f t="shared" si="9"/>
        <v>0</v>
      </c>
      <c r="K39" s="263">
        <f t="shared" si="9"/>
        <v>0</v>
      </c>
      <c r="L39" s="263">
        <f t="shared" si="9"/>
        <v>0</v>
      </c>
      <c r="M39" s="263">
        <f t="shared" si="9"/>
        <v>0</v>
      </c>
      <c r="N39" s="263">
        <f t="shared" si="9"/>
        <v>0</v>
      </c>
      <c r="O39" s="263">
        <f t="shared" si="9"/>
        <v>0</v>
      </c>
      <c r="P39" s="263">
        <f t="shared" si="9"/>
        <v>0</v>
      </c>
      <c r="Q39" s="263">
        <f t="shared" si="9"/>
        <v>0</v>
      </c>
      <c r="R39" s="263">
        <f t="shared" si="9"/>
        <v>0</v>
      </c>
      <c r="S39" s="263">
        <f t="shared" si="9"/>
        <v>0</v>
      </c>
      <c r="T39" s="120"/>
      <c r="Y39" s="125">
        <v>5</v>
      </c>
      <c r="Z39" s="126">
        <v>0</v>
      </c>
      <c r="AA39" s="109">
        <f>5*IF(AND(AA37=C37,Y39=D40),1,0)</f>
        <v>0</v>
      </c>
      <c r="AB39" s="109">
        <f>15*IF(AND(AB37=C37,Y39=D40),1,0)</f>
        <v>0</v>
      </c>
      <c r="AC39" s="109">
        <f>30*IF(AND(AC37=C37,Y39=D40),1,0)</f>
        <v>0</v>
      </c>
      <c r="AD39" s="109">
        <f>50*IF(AND(AD37=C37,Y39=D40),1,0)</f>
        <v>0</v>
      </c>
      <c r="AE39" s="109">
        <f>75*IF(AND(AE37=C37,Y39=D40),1,0)</f>
        <v>0</v>
      </c>
      <c r="AF39" s="109">
        <f>105*IF(AND(AF37=C37,Y39=D40),1,0)</f>
        <v>0</v>
      </c>
      <c r="AG39" s="109">
        <f>140*IF(AND(AG37=C37,Y39=D40),1,0)</f>
        <v>0</v>
      </c>
      <c r="AH39" s="109">
        <f>180*IF(AND(AH37=C37,Y39=D40),1,0)</f>
        <v>0</v>
      </c>
      <c r="AI39" s="109">
        <f>225*IF(AND(AI37=C37,Y39=D40),1,0)</f>
        <v>0</v>
      </c>
      <c r="AJ39" s="126"/>
      <c r="AK39" s="126">
        <v>5</v>
      </c>
      <c r="AL39" s="109">
        <f>1*IF(AND(AL37=C37,AK39=D40),1,0)</f>
        <v>0</v>
      </c>
      <c r="AM39" s="109">
        <f>2*IF(AND(AM37=C37,AK39=D40),1,0)</f>
        <v>0</v>
      </c>
      <c r="AN39" s="109">
        <f>3*IF(AND(AN37=C37,AK39=D40),1,0)</f>
        <v>0</v>
      </c>
      <c r="AO39" s="109">
        <f>4*IF(AND(AO37=C37,AK39=D40),1,0)</f>
        <v>0</v>
      </c>
      <c r="AP39" s="109">
        <f>5*IF(AND(AP37=C37,AK39=D40),1,0)</f>
        <v>0</v>
      </c>
      <c r="AQ39" s="109">
        <f>6*IF(AND(AQ37=C37,AK39=D40),1,0)</f>
        <v>0</v>
      </c>
      <c r="AR39" s="109">
        <f>7*IF(AND(AR37=C37,AK39=D40),1,0)</f>
        <v>0</v>
      </c>
      <c r="AS39" s="109">
        <f>8*IF(AND(AS37=C37,AK39=D40),1,0)</f>
        <v>0</v>
      </c>
      <c r="AT39" s="109">
        <f>9*IF(AND(AT37=C37,AK39=D40),1,0)</f>
        <v>0</v>
      </c>
      <c r="AU39" s="109">
        <f>10*IF(AND(AU37=C37,AK39=D40),1,0)</f>
        <v>0</v>
      </c>
      <c r="AV39" s="126"/>
      <c r="AW39" s="126">
        <v>5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09">
        <v>0</v>
      </c>
      <c r="BE39" s="109">
        <v>0</v>
      </c>
      <c r="BF39" s="109">
        <v>0</v>
      </c>
      <c r="BG39" s="109">
        <v>0</v>
      </c>
      <c r="BI39" s="176"/>
      <c r="BJ39" s="176"/>
      <c r="BK39" s="176"/>
      <c r="BL39" s="176"/>
      <c r="BM39" s="176"/>
      <c r="BN39" s="176"/>
      <c r="BO39" s="176"/>
      <c r="BP39" s="176"/>
    </row>
    <row r="40" spans="1:59" ht="15">
      <c r="A40" s="56"/>
      <c r="B40" s="206" t="s">
        <v>62</v>
      </c>
      <c r="C40" s="208">
        <f>C34+1</f>
        <v>2</v>
      </c>
      <c r="D40" s="129">
        <f>SUM(E39:S39)</f>
        <v>0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7"/>
      <c r="U40" s="82"/>
      <c r="V40" s="117"/>
      <c r="W40" s="117"/>
      <c r="Y40" s="122">
        <v>6</v>
      </c>
      <c r="Z40" s="108">
        <v>0</v>
      </c>
      <c r="AA40" s="109">
        <v>0</v>
      </c>
      <c r="AB40" s="109">
        <f>15*IF(AND(AB37=C37,Y40=D40),1,0)</f>
        <v>0</v>
      </c>
      <c r="AC40" s="109">
        <f>45*IF(AND(AC37=C37,Y40=D40),1,0)</f>
        <v>0</v>
      </c>
      <c r="AD40" s="109">
        <f>90*IF(AND(AD37=C37,Y40=D40),1,0)</f>
        <v>0</v>
      </c>
      <c r="AE40" s="109">
        <f>150*IF(AND(AE37=C37,Y40=D40),1,0)</f>
        <v>0</v>
      </c>
      <c r="AF40" s="109">
        <f>225*IF(AND(AF37=C37,Y40=D40),1,0)</f>
        <v>0</v>
      </c>
      <c r="AG40" s="109">
        <f>315*IF(AND(AG37=C37,Y40=D40),1,0)</f>
        <v>0</v>
      </c>
      <c r="AH40" s="109">
        <f>420*IF(AND(AH37=C37,Y40=D40),1,0)</f>
        <v>0</v>
      </c>
      <c r="AI40" s="109">
        <f>540*IF(AND(AI37=C37,Y40=D40),1,0)</f>
        <v>0</v>
      </c>
      <c r="AJ40" s="108"/>
      <c r="AK40" s="108">
        <v>6</v>
      </c>
      <c r="AL40" s="108">
        <v>0</v>
      </c>
      <c r="AM40" s="109">
        <f>6*IF(AND(AM37=C37,AK40=D40),1,0)</f>
        <v>0</v>
      </c>
      <c r="AN40" s="109">
        <f>12*IF(AND(AN37=C37,AK40=D40),1,0)</f>
        <v>0</v>
      </c>
      <c r="AO40" s="109">
        <f>18*IF(AND(AO37=C37,AK40=D40),1,0)</f>
        <v>0</v>
      </c>
      <c r="AP40" s="109">
        <f>24*IF(AND(AP37=C37,AK40=D40),1,0)</f>
        <v>0</v>
      </c>
      <c r="AQ40" s="109">
        <f>30*IF(AND(AQ37=C37,AK40=D40),1,0)</f>
        <v>0</v>
      </c>
      <c r="AR40" s="109">
        <f>36*IF(AND(AR37=C37,AK40=D40),1,0)</f>
        <v>0</v>
      </c>
      <c r="AS40" s="109">
        <f>42*IF(AND(AS37=C37,AK40=D40),1,0)</f>
        <v>0</v>
      </c>
      <c r="AT40" s="109">
        <f>48*IF(AND(AT37=C37,AK40=D40),1,0)</f>
        <v>0</v>
      </c>
      <c r="AU40" s="109">
        <f>54*IF(AND(AU37=C37,AK40=D40),1,0)</f>
        <v>0</v>
      </c>
      <c r="AV40" s="108"/>
      <c r="AW40" s="108">
        <v>6</v>
      </c>
      <c r="AX40" s="109">
        <f>1*IF(AND(AX37=C37,AW40=D40),1,0)</f>
        <v>0</v>
      </c>
      <c r="AY40" s="109">
        <f>1*IF(AND(AY37=C37,AW40=D40),1,0)</f>
        <v>0</v>
      </c>
      <c r="AZ40" s="109">
        <f>1*IF(AND(AZ37=C37,AW40=D40),1,0)</f>
        <v>0</v>
      </c>
      <c r="BA40" s="109">
        <f>1*IF(AND(BA37=C37,AW40=D40),1,0)</f>
        <v>0</v>
      </c>
      <c r="BB40" s="109">
        <f>1*IF(AND(BB37=C37,AW40=D40),1,0)</f>
        <v>0</v>
      </c>
      <c r="BC40" s="109">
        <f>1*IF(AND(BC37=C37,AW40=D40),1,0)</f>
        <v>0</v>
      </c>
      <c r="BD40" s="109">
        <f>1*IF(AND(BD37=C37,AW40=D40),1,0)</f>
        <v>0</v>
      </c>
      <c r="BE40" s="109">
        <f>1*IF(AND(BE37=C37,AW40=D40),1,0)</f>
        <v>0</v>
      </c>
      <c r="BF40" s="109">
        <f>1*IF(AND(BF37=C37,AW40=D40),1,0)</f>
        <v>0</v>
      </c>
      <c r="BG40" s="109">
        <f>1*IF(AND(BG37=C37,AW40=D40),1,0)</f>
        <v>0</v>
      </c>
    </row>
    <row r="41" spans="1:57" ht="12.75">
      <c r="A41" s="30"/>
      <c r="B41" s="31"/>
      <c r="T41" s="32"/>
      <c r="W41" s="92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I41" s="106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U41" s="80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</row>
    <row r="42" spans="1:20" ht="12.75">
      <c r="A42" s="30"/>
      <c r="B42" s="31"/>
      <c r="C42" s="41"/>
      <c r="D42" s="104"/>
      <c r="E42" s="41"/>
      <c r="F42" s="41"/>
      <c r="G42" s="41"/>
      <c r="T42" s="32"/>
    </row>
    <row r="43" spans="1:68" s="47" customFormat="1" ht="23.25">
      <c r="A43" s="42"/>
      <c r="B43" s="43" t="str">
        <f>IF(COUNTIF(E44:S44,"&gt;0")&gt;=6,"Cartão com","")</f>
        <v>Cartão com</v>
      </c>
      <c r="C43" s="44">
        <f>IF(COUNTIF(E44:S44,"&gt;0")&gt;=6,COUNTIF(E44:S44,"&gt;0"),"")</f>
        <v>6</v>
      </c>
      <c r="D43" s="102" t="str">
        <f>IF(COUNTIF(E44:S44,"&gt;0")&gt;=6,"dezenas","")</f>
        <v>dezenas</v>
      </c>
      <c r="E43" s="45">
        <v>1</v>
      </c>
      <c r="F43" s="46">
        <v>2</v>
      </c>
      <c r="G43" s="46">
        <v>3</v>
      </c>
      <c r="H43" s="45">
        <v>4</v>
      </c>
      <c r="I43" s="45">
        <v>5</v>
      </c>
      <c r="J43" s="45">
        <v>6</v>
      </c>
      <c r="K43" s="45">
        <v>7</v>
      </c>
      <c r="L43" s="45">
        <v>8</v>
      </c>
      <c r="M43" s="45">
        <v>9</v>
      </c>
      <c r="N43" s="45">
        <v>10</v>
      </c>
      <c r="O43" s="45">
        <v>11</v>
      </c>
      <c r="P43" s="45">
        <v>12</v>
      </c>
      <c r="Q43" s="45">
        <v>13</v>
      </c>
      <c r="R43" s="45">
        <v>14</v>
      </c>
      <c r="S43" s="45">
        <v>15</v>
      </c>
      <c r="T43" s="118"/>
      <c r="U43" s="128" t="s">
        <v>23</v>
      </c>
      <c r="V43" s="128" t="s">
        <v>24</v>
      </c>
      <c r="W43" s="128" t="s">
        <v>25</v>
      </c>
      <c r="Y43" s="121" t="s">
        <v>32</v>
      </c>
      <c r="Z43" s="122">
        <v>6</v>
      </c>
      <c r="AA43" s="122">
        <v>7</v>
      </c>
      <c r="AB43" s="122">
        <v>8</v>
      </c>
      <c r="AC43" s="122">
        <v>9</v>
      </c>
      <c r="AD43" s="122">
        <v>10</v>
      </c>
      <c r="AE43" s="122">
        <v>11</v>
      </c>
      <c r="AF43" s="122">
        <v>12</v>
      </c>
      <c r="AG43" s="122">
        <v>13</v>
      </c>
      <c r="AH43" s="122">
        <v>14</v>
      </c>
      <c r="AI43" s="122">
        <v>15</v>
      </c>
      <c r="AJ43" s="123"/>
      <c r="AK43" s="121" t="s">
        <v>33</v>
      </c>
      <c r="AL43" s="108">
        <v>6</v>
      </c>
      <c r="AM43" s="108">
        <v>7</v>
      </c>
      <c r="AN43" s="108">
        <v>8</v>
      </c>
      <c r="AO43" s="108">
        <v>9</v>
      </c>
      <c r="AP43" s="108">
        <v>10</v>
      </c>
      <c r="AQ43" s="108">
        <v>11</v>
      </c>
      <c r="AR43" s="108">
        <v>12</v>
      </c>
      <c r="AS43" s="108">
        <v>13</v>
      </c>
      <c r="AT43" s="108">
        <v>14</v>
      </c>
      <c r="AU43" s="108">
        <v>15</v>
      </c>
      <c r="AV43" s="123"/>
      <c r="AW43" s="121" t="s">
        <v>34</v>
      </c>
      <c r="AX43" s="108">
        <v>6</v>
      </c>
      <c r="AY43" s="108">
        <v>7</v>
      </c>
      <c r="AZ43" s="108">
        <v>8</v>
      </c>
      <c r="BA43" s="108">
        <v>9</v>
      </c>
      <c r="BB43" s="108">
        <v>10</v>
      </c>
      <c r="BC43" s="108">
        <v>11</v>
      </c>
      <c r="BD43" s="108">
        <v>12</v>
      </c>
      <c r="BE43" s="108">
        <v>13</v>
      </c>
      <c r="BF43" s="108">
        <v>14</v>
      </c>
      <c r="BG43" s="108">
        <v>15</v>
      </c>
      <c r="BI43" s="174" t="s">
        <v>54</v>
      </c>
      <c r="BJ43" s="226" t="s">
        <v>69</v>
      </c>
      <c r="BK43" s="226" t="s">
        <v>70</v>
      </c>
      <c r="BL43" s="226" t="s">
        <v>71</v>
      </c>
      <c r="BM43" s="226" t="s">
        <v>72</v>
      </c>
      <c r="BN43" s="226" t="s">
        <v>57</v>
      </c>
      <c r="BO43" s="226" t="s">
        <v>58</v>
      </c>
      <c r="BP43" s="226" t="s">
        <v>25</v>
      </c>
    </row>
    <row r="44" spans="1:68" s="51" customFormat="1" ht="18">
      <c r="A44" s="48" t="str">
        <f>A38</f>
        <v>Grupo</v>
      </c>
      <c r="B44" s="49" t="s">
        <v>12</v>
      </c>
      <c r="C44" s="50" t="s">
        <v>2</v>
      </c>
      <c r="D44" s="97" t="s">
        <v>15</v>
      </c>
      <c r="E44" s="262">
        <v>9</v>
      </c>
      <c r="F44" s="262">
        <v>14</v>
      </c>
      <c r="G44" s="262">
        <v>22</v>
      </c>
      <c r="H44" s="262">
        <v>26</v>
      </c>
      <c r="I44" s="262">
        <v>34</v>
      </c>
      <c r="J44" s="262">
        <v>51</v>
      </c>
      <c r="K44" s="262"/>
      <c r="L44" s="262"/>
      <c r="M44" s="262"/>
      <c r="N44" s="262"/>
      <c r="O44" s="262"/>
      <c r="P44" s="262"/>
      <c r="Q44" s="262"/>
      <c r="R44" s="262"/>
      <c r="S44" s="262"/>
      <c r="T44" s="119"/>
      <c r="U44" s="127">
        <f>SUM(Z44:AI46)</f>
        <v>0</v>
      </c>
      <c r="V44" s="127">
        <f>SUM(AL44:AU46)</f>
        <v>0</v>
      </c>
      <c r="W44" s="127">
        <f>SUM(AX44:BG46)</f>
        <v>0</v>
      </c>
      <c r="Y44" s="122">
        <v>4</v>
      </c>
      <c r="Z44" s="109">
        <f>1*IF(AND(Z43=C43,Y44=D46),1,0)</f>
        <v>0</v>
      </c>
      <c r="AA44" s="109">
        <f>3*IF(AND(AA43=C43,Y44=D46),1,0)</f>
        <v>0</v>
      </c>
      <c r="AB44" s="109">
        <f>6*IF(AND(AB43=C43,Y44=D46),1,0)</f>
        <v>0</v>
      </c>
      <c r="AC44" s="109">
        <f>10*IF(AND(AC43=C43,Y44=D46),1,0)</f>
        <v>0</v>
      </c>
      <c r="AD44" s="109">
        <f>15*IF(AND(AD43=C43,Y44=D46),1,0)</f>
        <v>0</v>
      </c>
      <c r="AE44" s="109">
        <f>21*IF(AND(AE43=C43,Y44=D46),1,0)</f>
        <v>0</v>
      </c>
      <c r="AF44" s="109">
        <f>28*IF(AND(AF43=C43,Y44=D46),1,0)</f>
        <v>0</v>
      </c>
      <c r="AG44" s="109">
        <f>36*IF(AND(AG43=C43,Y44=D46),1,0)</f>
        <v>0</v>
      </c>
      <c r="AH44" s="109">
        <f>45*IF(AND(AH43=C43,Y44=D46),1,0)</f>
        <v>0</v>
      </c>
      <c r="AI44" s="109">
        <f>55*IF(AND(AI43=C43,Y44=D46),1,0)</f>
        <v>0</v>
      </c>
      <c r="AJ44" s="124"/>
      <c r="AK44" s="109">
        <v>4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24"/>
      <c r="AW44" s="109">
        <v>4</v>
      </c>
      <c r="AX44" s="109">
        <v>0</v>
      </c>
      <c r="AY44" s="109">
        <v>0</v>
      </c>
      <c r="AZ44" s="109">
        <v>0</v>
      </c>
      <c r="BA44" s="109">
        <v>0</v>
      </c>
      <c r="BB44" s="109">
        <v>0</v>
      </c>
      <c r="BC44" s="109">
        <v>0</v>
      </c>
      <c r="BD44" s="109">
        <v>0</v>
      </c>
      <c r="BE44" s="109">
        <v>0</v>
      </c>
      <c r="BF44" s="109">
        <v>0</v>
      </c>
      <c r="BG44" s="109">
        <v>0</v>
      </c>
      <c r="BI44" s="176"/>
      <c r="BJ44" s="175">
        <f aca="true" t="shared" si="10" ref="BJ44:BP44">IF($D45="","",IF($D45=BJ43,"X",""))</f>
      </c>
      <c r="BK44" s="175" t="str">
        <f t="shared" si="10"/>
        <v>X</v>
      </c>
      <c r="BL44" s="175">
        <f t="shared" si="10"/>
      </c>
      <c r="BM44" s="175">
        <f t="shared" si="10"/>
      </c>
      <c r="BN44" s="175">
        <f t="shared" si="10"/>
      </c>
      <c r="BO44" s="175">
        <f t="shared" si="10"/>
      </c>
      <c r="BP44" s="175">
        <f t="shared" si="10"/>
      </c>
    </row>
    <row r="45" spans="1:68" s="55" customFormat="1" ht="12.75">
      <c r="A45" s="52" t="str">
        <f>A39</f>
        <v>001</v>
      </c>
      <c r="B45" s="53">
        <f>IF(AND(C43&gt;=6,C43&lt;&gt;"",B$27&lt;&gt;""),B$27,"")</f>
        <v>1737</v>
      </c>
      <c r="C45" s="38">
        <f>IF(AND(C43&gt;0,C43&lt;&gt;"",C$27&lt;&gt;""),C$27,"")</f>
        <v>42245</v>
      </c>
      <c r="D45" s="201" t="str">
        <f>IF(AND(C43&gt;=6,B45&lt;&gt;"",C45&lt;&gt;""),CHOOSE(SUM(E45:S45)+1,"0","1","2","3","Quadra","Quina","SENA","Verifique","Verifique","Verifique","Verifique","Verifique","Verifique","Verifique","Verifique","Verifique"),"")</f>
        <v>1</v>
      </c>
      <c r="E45" s="263">
        <f aca="true" t="shared" si="11" ref="E45:S45">IF(E44&lt;&gt;"",IF(SUMIF($E$27:$J$27,E44,$E$27:$J$27)=E44,1,0),0)</f>
        <v>0</v>
      </c>
      <c r="F45" s="263">
        <f t="shared" si="11"/>
        <v>0</v>
      </c>
      <c r="G45" s="263">
        <f t="shared" si="11"/>
        <v>0</v>
      </c>
      <c r="H45" s="263">
        <f t="shared" si="11"/>
        <v>0</v>
      </c>
      <c r="I45" s="263">
        <f t="shared" si="11"/>
        <v>0</v>
      </c>
      <c r="J45" s="263">
        <f t="shared" si="11"/>
        <v>1</v>
      </c>
      <c r="K45" s="263">
        <f t="shared" si="11"/>
        <v>0</v>
      </c>
      <c r="L45" s="263">
        <f t="shared" si="11"/>
        <v>0</v>
      </c>
      <c r="M45" s="263">
        <f t="shared" si="11"/>
        <v>0</v>
      </c>
      <c r="N45" s="263">
        <f t="shared" si="11"/>
        <v>0</v>
      </c>
      <c r="O45" s="263">
        <f t="shared" si="11"/>
        <v>0</v>
      </c>
      <c r="P45" s="263">
        <f t="shared" si="11"/>
        <v>0</v>
      </c>
      <c r="Q45" s="263">
        <f t="shared" si="11"/>
        <v>0</v>
      </c>
      <c r="R45" s="263">
        <f t="shared" si="11"/>
        <v>0</v>
      </c>
      <c r="S45" s="263">
        <f t="shared" si="11"/>
        <v>0</v>
      </c>
      <c r="T45" s="120"/>
      <c r="Y45" s="125">
        <v>5</v>
      </c>
      <c r="Z45" s="126">
        <v>0</v>
      </c>
      <c r="AA45" s="109">
        <f>5*IF(AND(AA43=C43,Y45=D46),1,0)</f>
        <v>0</v>
      </c>
      <c r="AB45" s="109">
        <f>15*IF(AND(AB43=C43,Y45=D46),1,0)</f>
        <v>0</v>
      </c>
      <c r="AC45" s="109">
        <f>30*IF(AND(AC43=C43,Y45=D46),1,0)</f>
        <v>0</v>
      </c>
      <c r="AD45" s="109">
        <f>50*IF(AND(AD43=C43,Y45=D46),1,0)</f>
        <v>0</v>
      </c>
      <c r="AE45" s="109">
        <f>75*IF(AND(AE43=C43,Y45=D46),1,0)</f>
        <v>0</v>
      </c>
      <c r="AF45" s="109">
        <f>105*IF(AND(AF43=C43,Y45=D46),1,0)</f>
        <v>0</v>
      </c>
      <c r="AG45" s="109">
        <f>140*IF(AND(AG43=C43,Y45=D46),1,0)</f>
        <v>0</v>
      </c>
      <c r="AH45" s="109">
        <f>180*IF(AND(AH43=C43,Y45=D46),1,0)</f>
        <v>0</v>
      </c>
      <c r="AI45" s="109">
        <f>225*IF(AND(AI43=C43,Y45=D46),1,0)</f>
        <v>0</v>
      </c>
      <c r="AJ45" s="126"/>
      <c r="AK45" s="126">
        <v>5</v>
      </c>
      <c r="AL45" s="109">
        <f>1*IF(AND(AL43=C43,AK45=D46),1,0)</f>
        <v>0</v>
      </c>
      <c r="AM45" s="109">
        <f>2*IF(AND(AM43=C43,AK45=D46),1,0)</f>
        <v>0</v>
      </c>
      <c r="AN45" s="109">
        <f>3*IF(AND(AN43=C43,AK45=D46),1,0)</f>
        <v>0</v>
      </c>
      <c r="AO45" s="109">
        <f>4*IF(AND(AO43=C43,AK45=D46),1,0)</f>
        <v>0</v>
      </c>
      <c r="AP45" s="109">
        <f>5*IF(AND(AP43=C43,AK45=D46),1,0)</f>
        <v>0</v>
      </c>
      <c r="AQ45" s="109">
        <f>6*IF(AND(AQ43=C43,AK45=D46),1,0)</f>
        <v>0</v>
      </c>
      <c r="AR45" s="109">
        <f>7*IF(AND(AR43=C43,AK45=D46),1,0)</f>
        <v>0</v>
      </c>
      <c r="AS45" s="109">
        <f>8*IF(AND(AS43=C43,AK45=D46),1,0)</f>
        <v>0</v>
      </c>
      <c r="AT45" s="109">
        <f>9*IF(AND(AT43=C43,AK45=D46),1,0)</f>
        <v>0</v>
      </c>
      <c r="AU45" s="109">
        <f>10*IF(AND(AU43=C43,AK45=D46),1,0)</f>
        <v>0</v>
      </c>
      <c r="AV45" s="126"/>
      <c r="AW45" s="126">
        <v>5</v>
      </c>
      <c r="AX45" s="109">
        <v>0</v>
      </c>
      <c r="AY45" s="109">
        <v>0</v>
      </c>
      <c r="AZ45" s="109">
        <v>0</v>
      </c>
      <c r="BA45" s="109">
        <v>0</v>
      </c>
      <c r="BB45" s="109">
        <v>0</v>
      </c>
      <c r="BC45" s="109">
        <v>0</v>
      </c>
      <c r="BD45" s="109">
        <v>0</v>
      </c>
      <c r="BE45" s="109">
        <v>0</v>
      </c>
      <c r="BF45" s="109">
        <v>0</v>
      </c>
      <c r="BG45" s="109">
        <v>0</v>
      </c>
      <c r="BI45" s="176"/>
      <c r="BJ45" s="176"/>
      <c r="BK45" s="176"/>
      <c r="BL45" s="176"/>
      <c r="BM45" s="176"/>
      <c r="BN45" s="176"/>
      <c r="BO45" s="176"/>
      <c r="BP45" s="176"/>
    </row>
    <row r="46" spans="1:59" ht="15">
      <c r="A46" s="56"/>
      <c r="B46" s="206" t="s">
        <v>62</v>
      </c>
      <c r="C46" s="208">
        <f>C40+1</f>
        <v>3</v>
      </c>
      <c r="D46" s="129">
        <f>SUM(E45:S45)</f>
        <v>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17"/>
      <c r="U46" s="82"/>
      <c r="V46" s="117"/>
      <c r="W46" s="117"/>
      <c r="Y46" s="122">
        <v>6</v>
      </c>
      <c r="Z46" s="108">
        <v>0</v>
      </c>
      <c r="AA46" s="109">
        <v>0</v>
      </c>
      <c r="AB46" s="109">
        <f>15*IF(AND(AB43=C43,Y46=D46),1,0)</f>
        <v>0</v>
      </c>
      <c r="AC46" s="109">
        <f>45*IF(AND(AC43=C43,Y46=D46),1,0)</f>
        <v>0</v>
      </c>
      <c r="AD46" s="109">
        <f>90*IF(AND(AD43=C43,Y46=D46),1,0)</f>
        <v>0</v>
      </c>
      <c r="AE46" s="109">
        <f>150*IF(AND(AE43=C43,Y46=D46),1,0)</f>
        <v>0</v>
      </c>
      <c r="AF46" s="109">
        <f>225*IF(AND(AF43=C43,Y46=D46),1,0)</f>
        <v>0</v>
      </c>
      <c r="AG46" s="109">
        <f>315*IF(AND(AG43=C43,Y46=D46),1,0)</f>
        <v>0</v>
      </c>
      <c r="AH46" s="109">
        <f>420*IF(AND(AH43=C43,Y46=D46),1,0)</f>
        <v>0</v>
      </c>
      <c r="AI46" s="109">
        <f>540*IF(AND(AI43=C43,Y46=D46),1,0)</f>
        <v>0</v>
      </c>
      <c r="AJ46" s="108"/>
      <c r="AK46" s="108">
        <v>6</v>
      </c>
      <c r="AL46" s="108">
        <v>0</v>
      </c>
      <c r="AM46" s="109">
        <f>6*IF(AND(AM43=C43,AK46=D46),1,0)</f>
        <v>0</v>
      </c>
      <c r="AN46" s="109">
        <f>12*IF(AND(AN43=C43,AK46=D46),1,0)</f>
        <v>0</v>
      </c>
      <c r="AO46" s="109">
        <f>18*IF(AND(AO43=C43,AK46=D46),1,0)</f>
        <v>0</v>
      </c>
      <c r="AP46" s="109">
        <f>24*IF(AND(AP43=C43,AK46=D46),1,0)</f>
        <v>0</v>
      </c>
      <c r="AQ46" s="109">
        <f>30*IF(AND(AQ43=C43,AK46=D46),1,0)</f>
        <v>0</v>
      </c>
      <c r="AR46" s="109">
        <f>36*IF(AND(AR43=C43,AK46=D46),1,0)</f>
        <v>0</v>
      </c>
      <c r="AS46" s="109">
        <f>42*IF(AND(AS43=C43,AK46=D46),1,0)</f>
        <v>0</v>
      </c>
      <c r="AT46" s="109">
        <f>48*IF(AND(AT43=C43,AK46=D46),1,0)</f>
        <v>0</v>
      </c>
      <c r="AU46" s="109">
        <f>54*IF(AND(AU43=C43,AK46=D46),1,0)</f>
        <v>0</v>
      </c>
      <c r="AV46" s="108"/>
      <c r="AW46" s="108">
        <v>6</v>
      </c>
      <c r="AX46" s="109">
        <f>1*IF(AND(AX43=C43,AW46=D46),1,0)</f>
        <v>0</v>
      </c>
      <c r="AY46" s="109">
        <f>1*IF(AND(AY43=C43,AW46=D46),1,0)</f>
        <v>0</v>
      </c>
      <c r="AZ46" s="109">
        <f>1*IF(AND(AZ43=C43,AW46=D46),1,0)</f>
        <v>0</v>
      </c>
      <c r="BA46" s="109">
        <f>1*IF(AND(BA43=C43,AW46=D46),1,0)</f>
        <v>0</v>
      </c>
      <c r="BB46" s="109">
        <f>1*IF(AND(BB43=C43,AW46=D46),1,0)</f>
        <v>0</v>
      </c>
      <c r="BC46" s="109">
        <f>1*IF(AND(BC43=C43,AW46=D46),1,0)</f>
        <v>0</v>
      </c>
      <c r="BD46" s="109">
        <f>1*IF(AND(BD43=C43,AW46=D46),1,0)</f>
        <v>0</v>
      </c>
      <c r="BE46" s="109">
        <f>1*IF(AND(BE43=C43,AW46=D46),1,0)</f>
        <v>0</v>
      </c>
      <c r="BF46" s="109">
        <f>1*IF(AND(BF43=C43,AW46=D46),1,0)</f>
        <v>0</v>
      </c>
      <c r="BG46" s="109">
        <f>1*IF(AND(BG43=C43,AW46=D46),1,0)</f>
        <v>0</v>
      </c>
    </row>
    <row r="47" spans="1:57" ht="12.75">
      <c r="A47" s="30"/>
      <c r="B47" s="31"/>
      <c r="T47" s="32"/>
      <c r="W47" s="92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I47" s="106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U47" s="80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</row>
    <row r="48" spans="1:20" ht="12.75">
      <c r="A48" s="30"/>
      <c r="B48" s="31"/>
      <c r="C48" s="41"/>
      <c r="D48" s="104"/>
      <c r="E48" s="41"/>
      <c r="F48" s="41"/>
      <c r="G48" s="41"/>
      <c r="T48" s="32"/>
    </row>
    <row r="49" spans="1:68" s="47" customFormat="1" ht="23.25">
      <c r="A49" s="42"/>
      <c r="B49" s="43" t="str">
        <f>IF(COUNTIF(E50:S50,"&gt;0")&gt;=6,"Cartão com","")</f>
        <v>Cartão com</v>
      </c>
      <c r="C49" s="44">
        <f>IF(COUNTIF(E50:S50,"&gt;0")&gt;=6,COUNTIF(E50:S50,"&gt;0"),"")</f>
        <v>6</v>
      </c>
      <c r="D49" s="102" t="str">
        <f>IF(COUNTIF(E50:S50,"&gt;0")&gt;=6,"dezenas","")</f>
        <v>dezenas</v>
      </c>
      <c r="E49" s="45">
        <v>1</v>
      </c>
      <c r="F49" s="46">
        <v>2</v>
      </c>
      <c r="G49" s="46">
        <v>3</v>
      </c>
      <c r="H49" s="45">
        <v>4</v>
      </c>
      <c r="I49" s="45">
        <v>5</v>
      </c>
      <c r="J49" s="45">
        <v>6</v>
      </c>
      <c r="K49" s="45">
        <v>7</v>
      </c>
      <c r="L49" s="45">
        <v>8</v>
      </c>
      <c r="M49" s="45">
        <v>9</v>
      </c>
      <c r="N49" s="45">
        <v>10</v>
      </c>
      <c r="O49" s="45">
        <v>11</v>
      </c>
      <c r="P49" s="45">
        <v>12</v>
      </c>
      <c r="Q49" s="45">
        <v>13</v>
      </c>
      <c r="R49" s="45">
        <v>14</v>
      </c>
      <c r="S49" s="45">
        <v>15</v>
      </c>
      <c r="T49" s="118"/>
      <c r="U49" s="128" t="s">
        <v>23</v>
      </c>
      <c r="V49" s="128" t="s">
        <v>24</v>
      </c>
      <c r="W49" s="128" t="s">
        <v>25</v>
      </c>
      <c r="Y49" s="121" t="s">
        <v>32</v>
      </c>
      <c r="Z49" s="122">
        <v>6</v>
      </c>
      <c r="AA49" s="122">
        <v>7</v>
      </c>
      <c r="AB49" s="122">
        <v>8</v>
      </c>
      <c r="AC49" s="122">
        <v>9</v>
      </c>
      <c r="AD49" s="122">
        <v>10</v>
      </c>
      <c r="AE49" s="122">
        <v>11</v>
      </c>
      <c r="AF49" s="122">
        <v>12</v>
      </c>
      <c r="AG49" s="122">
        <v>13</v>
      </c>
      <c r="AH49" s="122">
        <v>14</v>
      </c>
      <c r="AI49" s="122">
        <v>15</v>
      </c>
      <c r="AJ49" s="123"/>
      <c r="AK49" s="121" t="s">
        <v>33</v>
      </c>
      <c r="AL49" s="108">
        <v>6</v>
      </c>
      <c r="AM49" s="108">
        <v>7</v>
      </c>
      <c r="AN49" s="108">
        <v>8</v>
      </c>
      <c r="AO49" s="108">
        <v>9</v>
      </c>
      <c r="AP49" s="108">
        <v>10</v>
      </c>
      <c r="AQ49" s="108">
        <v>11</v>
      </c>
      <c r="AR49" s="108">
        <v>12</v>
      </c>
      <c r="AS49" s="108">
        <v>13</v>
      </c>
      <c r="AT49" s="108">
        <v>14</v>
      </c>
      <c r="AU49" s="108">
        <v>15</v>
      </c>
      <c r="AV49" s="123"/>
      <c r="AW49" s="121" t="s">
        <v>34</v>
      </c>
      <c r="AX49" s="108">
        <v>6</v>
      </c>
      <c r="AY49" s="108">
        <v>7</v>
      </c>
      <c r="AZ49" s="108">
        <v>8</v>
      </c>
      <c r="BA49" s="108">
        <v>9</v>
      </c>
      <c r="BB49" s="108">
        <v>10</v>
      </c>
      <c r="BC49" s="108">
        <v>11</v>
      </c>
      <c r="BD49" s="108">
        <v>12</v>
      </c>
      <c r="BE49" s="108">
        <v>13</v>
      </c>
      <c r="BF49" s="108">
        <v>14</v>
      </c>
      <c r="BG49" s="108">
        <v>15</v>
      </c>
      <c r="BI49" s="174" t="s">
        <v>54</v>
      </c>
      <c r="BJ49" s="226" t="s">
        <v>69</v>
      </c>
      <c r="BK49" s="226" t="s">
        <v>70</v>
      </c>
      <c r="BL49" s="226" t="s">
        <v>71</v>
      </c>
      <c r="BM49" s="226" t="s">
        <v>72</v>
      </c>
      <c r="BN49" s="226" t="s">
        <v>57</v>
      </c>
      <c r="BO49" s="226" t="s">
        <v>58</v>
      </c>
      <c r="BP49" s="226" t="s">
        <v>25</v>
      </c>
    </row>
    <row r="50" spans="1:68" s="51" customFormat="1" ht="18">
      <c r="A50" s="48" t="str">
        <f>A44</f>
        <v>Grupo</v>
      </c>
      <c r="B50" s="49" t="s">
        <v>12</v>
      </c>
      <c r="C50" s="50" t="s">
        <v>2</v>
      </c>
      <c r="D50" s="97" t="s">
        <v>15</v>
      </c>
      <c r="E50" s="262">
        <v>10</v>
      </c>
      <c r="F50" s="262">
        <v>14</v>
      </c>
      <c r="G50" s="262">
        <v>16</v>
      </c>
      <c r="H50" s="262">
        <v>40</v>
      </c>
      <c r="I50" s="262">
        <v>42</v>
      </c>
      <c r="J50" s="262">
        <v>45</v>
      </c>
      <c r="K50" s="262"/>
      <c r="L50" s="262"/>
      <c r="M50" s="262"/>
      <c r="N50" s="262"/>
      <c r="O50" s="262"/>
      <c r="P50" s="262"/>
      <c r="Q50" s="262"/>
      <c r="R50" s="262"/>
      <c r="S50" s="262"/>
      <c r="T50" s="119"/>
      <c r="U50" s="127">
        <f>SUM(Z50:AI52)</f>
        <v>0</v>
      </c>
      <c r="V50" s="127">
        <f>SUM(AL50:AU52)</f>
        <v>0</v>
      </c>
      <c r="W50" s="127">
        <f>SUM(AX50:BG52)</f>
        <v>0</v>
      </c>
      <c r="Y50" s="122">
        <v>4</v>
      </c>
      <c r="Z50" s="109">
        <f>1*IF(AND(Z49=C49,Y50=D52),1,0)</f>
        <v>0</v>
      </c>
      <c r="AA50" s="109">
        <f>3*IF(AND(AA49=C49,Y50=D52),1,0)</f>
        <v>0</v>
      </c>
      <c r="AB50" s="109">
        <f>6*IF(AND(AB49=C49,Y50=D52),1,0)</f>
        <v>0</v>
      </c>
      <c r="AC50" s="109">
        <f>10*IF(AND(AC49=C49,Y50=D52),1,0)</f>
        <v>0</v>
      </c>
      <c r="AD50" s="109">
        <f>15*IF(AND(AD49=C49,Y50=D52),1,0)</f>
        <v>0</v>
      </c>
      <c r="AE50" s="109">
        <f>21*IF(AND(AE49=C49,Y50=D52),1,0)</f>
        <v>0</v>
      </c>
      <c r="AF50" s="109">
        <f>28*IF(AND(AF49=C49,Y50=D52),1,0)</f>
        <v>0</v>
      </c>
      <c r="AG50" s="109">
        <f>36*IF(AND(AG49=C49,Y50=D52),1,0)</f>
        <v>0</v>
      </c>
      <c r="AH50" s="109">
        <f>45*IF(AND(AH49=C49,Y50=D52),1,0)</f>
        <v>0</v>
      </c>
      <c r="AI50" s="109">
        <f>55*IF(AND(AI49=C49,Y50=D52),1,0)</f>
        <v>0</v>
      </c>
      <c r="AJ50" s="124"/>
      <c r="AK50" s="109">
        <v>4</v>
      </c>
      <c r="AL50" s="109">
        <v>0</v>
      </c>
      <c r="AM50" s="109">
        <v>0</v>
      </c>
      <c r="AN50" s="109">
        <v>0</v>
      </c>
      <c r="AO50" s="109">
        <v>0</v>
      </c>
      <c r="AP50" s="109">
        <v>0</v>
      </c>
      <c r="AQ50" s="109">
        <v>0</v>
      </c>
      <c r="AR50" s="109">
        <v>0</v>
      </c>
      <c r="AS50" s="109">
        <v>0</v>
      </c>
      <c r="AT50" s="109">
        <v>0</v>
      </c>
      <c r="AU50" s="109">
        <v>0</v>
      </c>
      <c r="AV50" s="124"/>
      <c r="AW50" s="109">
        <v>4</v>
      </c>
      <c r="AX50" s="109">
        <v>0</v>
      </c>
      <c r="AY50" s="109">
        <v>0</v>
      </c>
      <c r="AZ50" s="109">
        <v>0</v>
      </c>
      <c r="BA50" s="109">
        <v>0</v>
      </c>
      <c r="BB50" s="109">
        <v>0</v>
      </c>
      <c r="BC50" s="109">
        <v>0</v>
      </c>
      <c r="BD50" s="109">
        <v>0</v>
      </c>
      <c r="BE50" s="109">
        <v>0</v>
      </c>
      <c r="BF50" s="109">
        <v>0</v>
      </c>
      <c r="BG50" s="109">
        <v>0</v>
      </c>
      <c r="BI50" s="176"/>
      <c r="BJ50" s="175">
        <f aca="true" t="shared" si="12" ref="BJ50:BP50">IF($D51="","",IF($D51=BJ49,"X",""))</f>
      </c>
      <c r="BK50" s="175" t="str">
        <f t="shared" si="12"/>
        <v>X</v>
      </c>
      <c r="BL50" s="175">
        <f t="shared" si="12"/>
      </c>
      <c r="BM50" s="175">
        <f t="shared" si="12"/>
      </c>
      <c r="BN50" s="175">
        <f t="shared" si="12"/>
      </c>
      <c r="BO50" s="175">
        <f t="shared" si="12"/>
      </c>
      <c r="BP50" s="175">
        <f t="shared" si="12"/>
      </c>
    </row>
    <row r="51" spans="1:68" s="55" customFormat="1" ht="12.75">
      <c r="A51" s="52" t="str">
        <f>A45</f>
        <v>001</v>
      </c>
      <c r="B51" s="53">
        <f>IF(AND(C49&gt;=6,C49&lt;&gt;"",B$27&lt;&gt;""),B$27,"")</f>
        <v>1737</v>
      </c>
      <c r="C51" s="38">
        <f>IF(AND(C49&gt;0,C49&lt;&gt;"",C$27&lt;&gt;""),C$27,"")</f>
        <v>42245</v>
      </c>
      <c r="D51" s="201" t="str">
        <f>IF(AND(C49&gt;=6,B51&lt;&gt;"",C51&lt;&gt;""),CHOOSE(SUM(E51:S51)+1,"0","1","2","3","Quadra","Quina","SENA","Verifique","Verifique","Verifique","Verifique","Verifique","Verifique","Verifique","Verifique","Verifique"),"")</f>
        <v>1</v>
      </c>
      <c r="E51" s="263">
        <f aca="true" t="shared" si="13" ref="E51:S51">IF(E50&lt;&gt;"",IF(SUMIF($E$27:$J$27,E50,$E$27:$J$27)=E50,1,0),0)</f>
        <v>0</v>
      </c>
      <c r="F51" s="263">
        <f t="shared" si="13"/>
        <v>0</v>
      </c>
      <c r="G51" s="263">
        <f t="shared" si="13"/>
        <v>0</v>
      </c>
      <c r="H51" s="263">
        <f t="shared" si="13"/>
        <v>0</v>
      </c>
      <c r="I51" s="263">
        <f t="shared" si="13"/>
        <v>1</v>
      </c>
      <c r="J51" s="263">
        <f t="shared" si="13"/>
        <v>0</v>
      </c>
      <c r="K51" s="263">
        <f t="shared" si="13"/>
        <v>0</v>
      </c>
      <c r="L51" s="263">
        <f t="shared" si="13"/>
        <v>0</v>
      </c>
      <c r="M51" s="263">
        <f t="shared" si="13"/>
        <v>0</v>
      </c>
      <c r="N51" s="263">
        <f t="shared" si="13"/>
        <v>0</v>
      </c>
      <c r="O51" s="263">
        <f t="shared" si="13"/>
        <v>0</v>
      </c>
      <c r="P51" s="263">
        <f t="shared" si="13"/>
        <v>0</v>
      </c>
      <c r="Q51" s="263">
        <f t="shared" si="13"/>
        <v>0</v>
      </c>
      <c r="R51" s="263">
        <f t="shared" si="13"/>
        <v>0</v>
      </c>
      <c r="S51" s="263">
        <f t="shared" si="13"/>
        <v>0</v>
      </c>
      <c r="T51" s="120"/>
      <c r="Y51" s="125">
        <v>5</v>
      </c>
      <c r="Z51" s="126">
        <v>0</v>
      </c>
      <c r="AA51" s="109">
        <f>5*IF(AND(AA49=C49,Y51=D52),1,0)</f>
        <v>0</v>
      </c>
      <c r="AB51" s="109">
        <f>15*IF(AND(AB49=C49,Y51=D52),1,0)</f>
        <v>0</v>
      </c>
      <c r="AC51" s="109">
        <f>30*IF(AND(AC49=C49,Y51=D52),1,0)</f>
        <v>0</v>
      </c>
      <c r="AD51" s="109">
        <f>50*IF(AND(AD49=C49,Y51=D52),1,0)</f>
        <v>0</v>
      </c>
      <c r="AE51" s="109">
        <f>75*IF(AND(AE49=C49,Y51=D52),1,0)</f>
        <v>0</v>
      </c>
      <c r="AF51" s="109">
        <f>105*IF(AND(AF49=C49,Y51=D52),1,0)</f>
        <v>0</v>
      </c>
      <c r="AG51" s="109">
        <f>140*IF(AND(AG49=C49,Y51=D52),1,0)</f>
        <v>0</v>
      </c>
      <c r="AH51" s="109">
        <f>180*IF(AND(AH49=C49,Y51=D52),1,0)</f>
        <v>0</v>
      </c>
      <c r="AI51" s="109">
        <f>225*IF(AND(AI49=C49,Y51=D52),1,0)</f>
        <v>0</v>
      </c>
      <c r="AJ51" s="126"/>
      <c r="AK51" s="126">
        <v>5</v>
      </c>
      <c r="AL51" s="109">
        <f>1*IF(AND(AL49=C49,AK51=D52),1,0)</f>
        <v>0</v>
      </c>
      <c r="AM51" s="109">
        <f>2*IF(AND(AM49=C49,AK51=D52),1,0)</f>
        <v>0</v>
      </c>
      <c r="AN51" s="109">
        <f>3*IF(AND(AN49=C49,AK51=D52),1,0)</f>
        <v>0</v>
      </c>
      <c r="AO51" s="109">
        <f>4*IF(AND(AO49=C49,AK51=D52),1,0)</f>
        <v>0</v>
      </c>
      <c r="AP51" s="109">
        <f>5*IF(AND(AP49=C49,AK51=D52),1,0)</f>
        <v>0</v>
      </c>
      <c r="AQ51" s="109">
        <f>6*IF(AND(AQ49=C49,AK51=D52),1,0)</f>
        <v>0</v>
      </c>
      <c r="AR51" s="109">
        <f>7*IF(AND(AR49=C49,AK51=D52),1,0)</f>
        <v>0</v>
      </c>
      <c r="AS51" s="109">
        <f>8*IF(AND(AS49=C49,AK51=D52),1,0)</f>
        <v>0</v>
      </c>
      <c r="AT51" s="109">
        <f>9*IF(AND(AT49=C49,AK51=D52),1,0)</f>
        <v>0</v>
      </c>
      <c r="AU51" s="109">
        <f>10*IF(AND(AU49=C49,AK51=D52),1,0)</f>
        <v>0</v>
      </c>
      <c r="AV51" s="126"/>
      <c r="AW51" s="126">
        <v>5</v>
      </c>
      <c r="AX51" s="109">
        <v>0</v>
      </c>
      <c r="AY51" s="109">
        <v>0</v>
      </c>
      <c r="AZ51" s="109">
        <v>0</v>
      </c>
      <c r="BA51" s="109">
        <v>0</v>
      </c>
      <c r="BB51" s="109">
        <v>0</v>
      </c>
      <c r="BC51" s="109">
        <v>0</v>
      </c>
      <c r="BD51" s="109">
        <v>0</v>
      </c>
      <c r="BE51" s="109">
        <v>0</v>
      </c>
      <c r="BF51" s="109">
        <v>0</v>
      </c>
      <c r="BG51" s="109">
        <v>0</v>
      </c>
      <c r="BI51" s="176"/>
      <c r="BJ51" s="176"/>
      <c r="BK51" s="176"/>
      <c r="BL51" s="176"/>
      <c r="BM51" s="176"/>
      <c r="BN51" s="176"/>
      <c r="BO51" s="176"/>
      <c r="BP51" s="176"/>
    </row>
    <row r="52" spans="1:59" ht="15">
      <c r="A52" s="56"/>
      <c r="B52" s="206" t="s">
        <v>62</v>
      </c>
      <c r="C52" s="208">
        <f>C46+1</f>
        <v>4</v>
      </c>
      <c r="D52" s="129">
        <f>SUM(E51:S51)</f>
        <v>1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17"/>
      <c r="U52" s="82"/>
      <c r="V52" s="117"/>
      <c r="W52" s="117"/>
      <c r="Y52" s="122">
        <v>6</v>
      </c>
      <c r="Z52" s="108">
        <v>0</v>
      </c>
      <c r="AA52" s="109">
        <v>0</v>
      </c>
      <c r="AB52" s="109">
        <f>15*IF(AND(AB49=C49,Y52=D52),1,0)</f>
        <v>0</v>
      </c>
      <c r="AC52" s="109">
        <f>45*IF(AND(AC49=C49,Y52=D52),1,0)</f>
        <v>0</v>
      </c>
      <c r="AD52" s="109">
        <f>90*IF(AND(AD49=C49,Y52=D52),1,0)</f>
        <v>0</v>
      </c>
      <c r="AE52" s="109">
        <f>150*IF(AND(AE49=C49,Y52=D52),1,0)</f>
        <v>0</v>
      </c>
      <c r="AF52" s="109">
        <f>225*IF(AND(AF49=C49,Y52=D52),1,0)</f>
        <v>0</v>
      </c>
      <c r="AG52" s="109">
        <f>315*IF(AND(AG49=C49,Y52=D52),1,0)</f>
        <v>0</v>
      </c>
      <c r="AH52" s="109">
        <f>420*IF(AND(AH49=C49,Y52=D52),1,0)</f>
        <v>0</v>
      </c>
      <c r="AI52" s="109">
        <f>540*IF(AND(AI49=C49,Y52=D52),1,0)</f>
        <v>0</v>
      </c>
      <c r="AJ52" s="108"/>
      <c r="AK52" s="108">
        <v>6</v>
      </c>
      <c r="AL52" s="108">
        <v>0</v>
      </c>
      <c r="AM52" s="109">
        <f>6*IF(AND(AM49=C49,AK52=D52),1,0)</f>
        <v>0</v>
      </c>
      <c r="AN52" s="109">
        <f>12*IF(AND(AN49=C49,AK52=D52),1,0)</f>
        <v>0</v>
      </c>
      <c r="AO52" s="109">
        <f>18*IF(AND(AO49=C49,AK52=D52),1,0)</f>
        <v>0</v>
      </c>
      <c r="AP52" s="109">
        <f>24*IF(AND(AP49=C49,AK52=D52),1,0)</f>
        <v>0</v>
      </c>
      <c r="AQ52" s="109">
        <f>30*IF(AND(AQ49=C49,AK52=D52),1,0)</f>
        <v>0</v>
      </c>
      <c r="AR52" s="109">
        <f>36*IF(AND(AR49=C49,AK52=D52),1,0)</f>
        <v>0</v>
      </c>
      <c r="AS52" s="109">
        <f>42*IF(AND(AS49=C49,AK52=D52),1,0)</f>
        <v>0</v>
      </c>
      <c r="AT52" s="109">
        <f>48*IF(AND(AT49=C49,AK52=D52),1,0)</f>
        <v>0</v>
      </c>
      <c r="AU52" s="109">
        <f>54*IF(AND(AU49=C49,AK52=D52),1,0)</f>
        <v>0</v>
      </c>
      <c r="AV52" s="108"/>
      <c r="AW52" s="108">
        <v>6</v>
      </c>
      <c r="AX52" s="109">
        <f>1*IF(AND(AX49=C49,AW52=D52),1,0)</f>
        <v>0</v>
      </c>
      <c r="AY52" s="109">
        <f>1*IF(AND(AY49=C49,AW52=D52),1,0)</f>
        <v>0</v>
      </c>
      <c r="AZ52" s="109">
        <f>1*IF(AND(AZ49=C49,AW52=D52),1,0)</f>
        <v>0</v>
      </c>
      <c r="BA52" s="109">
        <f>1*IF(AND(BA49=C49,AW52=D52),1,0)</f>
        <v>0</v>
      </c>
      <c r="BB52" s="109">
        <f>1*IF(AND(BB49=C49,AW52=D52),1,0)</f>
        <v>0</v>
      </c>
      <c r="BC52" s="109">
        <f>1*IF(AND(BC49=C49,AW52=D52),1,0)</f>
        <v>0</v>
      </c>
      <c r="BD52" s="109">
        <f>1*IF(AND(BD49=C49,AW52=D52),1,0)</f>
        <v>0</v>
      </c>
      <c r="BE52" s="109">
        <f>1*IF(AND(BE49=C49,AW52=D52),1,0)</f>
        <v>0</v>
      </c>
      <c r="BF52" s="109">
        <f>1*IF(AND(BF49=C49,AW52=D52),1,0)</f>
        <v>0</v>
      </c>
      <c r="BG52" s="109">
        <f>1*IF(AND(BG49=C49,AW52=D52),1,0)</f>
        <v>0</v>
      </c>
    </row>
    <row r="53" spans="1:57" ht="12.75">
      <c r="A53" s="30"/>
      <c r="B53" s="31"/>
      <c r="T53" s="32"/>
      <c r="W53" s="92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I53" s="106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U53" s="80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</row>
    <row r="54" spans="1:20" ht="12.75">
      <c r="A54" s="30"/>
      <c r="B54" s="31"/>
      <c r="C54" s="41"/>
      <c r="D54" s="104"/>
      <c r="E54" s="41"/>
      <c r="F54" s="41"/>
      <c r="G54" s="41"/>
      <c r="T54" s="32"/>
    </row>
    <row r="55" spans="1:68" s="47" customFormat="1" ht="23.25">
      <c r="A55" s="42"/>
      <c r="B55" s="43" t="str">
        <f>IF(COUNTIF(E56:S56,"&gt;0")&gt;=6,"Cartão com","")</f>
        <v>Cartão com</v>
      </c>
      <c r="C55" s="44">
        <f>IF(COUNTIF(E56:S56,"&gt;0")&gt;=6,COUNTIF(E56:S56,"&gt;0"),"")</f>
        <v>6</v>
      </c>
      <c r="D55" s="102" t="str">
        <f>IF(COUNTIF(E56:S56,"&gt;0")&gt;=6,"dezenas","")</f>
        <v>dezenas</v>
      </c>
      <c r="E55" s="45">
        <v>1</v>
      </c>
      <c r="F55" s="46">
        <v>2</v>
      </c>
      <c r="G55" s="46">
        <v>3</v>
      </c>
      <c r="H55" s="45">
        <v>4</v>
      </c>
      <c r="I55" s="45">
        <v>5</v>
      </c>
      <c r="J55" s="45">
        <v>6</v>
      </c>
      <c r="K55" s="45">
        <v>7</v>
      </c>
      <c r="L55" s="45">
        <v>8</v>
      </c>
      <c r="M55" s="45">
        <v>9</v>
      </c>
      <c r="N55" s="45">
        <v>10</v>
      </c>
      <c r="O55" s="45">
        <v>11</v>
      </c>
      <c r="P55" s="45">
        <v>12</v>
      </c>
      <c r="Q55" s="45">
        <v>13</v>
      </c>
      <c r="R55" s="45">
        <v>14</v>
      </c>
      <c r="S55" s="45">
        <v>15</v>
      </c>
      <c r="T55" s="118"/>
      <c r="U55" s="128" t="s">
        <v>23</v>
      </c>
      <c r="V55" s="128" t="s">
        <v>24</v>
      </c>
      <c r="W55" s="128" t="s">
        <v>25</v>
      </c>
      <c r="Y55" s="121" t="s">
        <v>32</v>
      </c>
      <c r="Z55" s="122">
        <v>6</v>
      </c>
      <c r="AA55" s="122">
        <v>7</v>
      </c>
      <c r="AB55" s="122">
        <v>8</v>
      </c>
      <c r="AC55" s="122">
        <v>9</v>
      </c>
      <c r="AD55" s="122">
        <v>10</v>
      </c>
      <c r="AE55" s="122">
        <v>11</v>
      </c>
      <c r="AF55" s="122">
        <v>12</v>
      </c>
      <c r="AG55" s="122">
        <v>13</v>
      </c>
      <c r="AH55" s="122">
        <v>14</v>
      </c>
      <c r="AI55" s="122">
        <v>15</v>
      </c>
      <c r="AJ55" s="123"/>
      <c r="AK55" s="121" t="s">
        <v>33</v>
      </c>
      <c r="AL55" s="108">
        <v>6</v>
      </c>
      <c r="AM55" s="108">
        <v>7</v>
      </c>
      <c r="AN55" s="108">
        <v>8</v>
      </c>
      <c r="AO55" s="108">
        <v>9</v>
      </c>
      <c r="AP55" s="108">
        <v>10</v>
      </c>
      <c r="AQ55" s="108">
        <v>11</v>
      </c>
      <c r="AR55" s="108">
        <v>12</v>
      </c>
      <c r="AS55" s="108">
        <v>13</v>
      </c>
      <c r="AT55" s="108">
        <v>14</v>
      </c>
      <c r="AU55" s="108">
        <v>15</v>
      </c>
      <c r="AV55" s="123"/>
      <c r="AW55" s="121" t="s">
        <v>34</v>
      </c>
      <c r="AX55" s="108">
        <v>6</v>
      </c>
      <c r="AY55" s="108">
        <v>7</v>
      </c>
      <c r="AZ55" s="108">
        <v>8</v>
      </c>
      <c r="BA55" s="108">
        <v>9</v>
      </c>
      <c r="BB55" s="108">
        <v>10</v>
      </c>
      <c r="BC55" s="108">
        <v>11</v>
      </c>
      <c r="BD55" s="108">
        <v>12</v>
      </c>
      <c r="BE55" s="108">
        <v>13</v>
      </c>
      <c r="BF55" s="108">
        <v>14</v>
      </c>
      <c r="BG55" s="108">
        <v>15</v>
      </c>
      <c r="BI55" s="174" t="s">
        <v>54</v>
      </c>
      <c r="BJ55" s="226" t="s">
        <v>69</v>
      </c>
      <c r="BK55" s="226" t="s">
        <v>70</v>
      </c>
      <c r="BL55" s="226" t="s">
        <v>71</v>
      </c>
      <c r="BM55" s="226" t="s">
        <v>72</v>
      </c>
      <c r="BN55" s="226" t="s">
        <v>57</v>
      </c>
      <c r="BO55" s="226" t="s">
        <v>58</v>
      </c>
      <c r="BP55" s="226" t="s">
        <v>25</v>
      </c>
    </row>
    <row r="56" spans="1:68" s="51" customFormat="1" ht="18">
      <c r="A56" s="48" t="str">
        <f>A50</f>
        <v>Grupo</v>
      </c>
      <c r="B56" s="49" t="s">
        <v>12</v>
      </c>
      <c r="C56" s="50" t="s">
        <v>2</v>
      </c>
      <c r="D56" s="97" t="s">
        <v>15</v>
      </c>
      <c r="E56" s="262">
        <v>20</v>
      </c>
      <c r="F56" s="262">
        <v>23</v>
      </c>
      <c r="G56" s="262">
        <v>27</v>
      </c>
      <c r="H56" s="262">
        <v>45</v>
      </c>
      <c r="I56" s="262">
        <v>47</v>
      </c>
      <c r="J56" s="262">
        <v>60</v>
      </c>
      <c r="K56" s="262"/>
      <c r="L56" s="262"/>
      <c r="M56" s="262"/>
      <c r="N56" s="262"/>
      <c r="O56" s="262"/>
      <c r="P56" s="262"/>
      <c r="Q56" s="262"/>
      <c r="R56" s="262"/>
      <c r="S56" s="262"/>
      <c r="T56" s="119"/>
      <c r="U56" s="127">
        <f>SUM(Z56:AI58)</f>
        <v>0</v>
      </c>
      <c r="V56" s="127">
        <f>SUM(AL56:AU58)</f>
        <v>0</v>
      </c>
      <c r="W56" s="127">
        <f>SUM(AX56:BG58)</f>
        <v>0</v>
      </c>
      <c r="Y56" s="122">
        <v>4</v>
      </c>
      <c r="Z56" s="109">
        <f>1*IF(AND(Z55=C55,Y56=D58),1,0)</f>
        <v>0</v>
      </c>
      <c r="AA56" s="109">
        <f>3*IF(AND(AA55=C55,Y56=D58),1,0)</f>
        <v>0</v>
      </c>
      <c r="AB56" s="109">
        <f>6*IF(AND(AB55=C55,Y56=D58),1,0)</f>
        <v>0</v>
      </c>
      <c r="AC56" s="109">
        <f>10*IF(AND(AC55=C55,Y56=D58),1,0)</f>
        <v>0</v>
      </c>
      <c r="AD56" s="109">
        <f>15*IF(AND(AD55=C55,Y56=D58),1,0)</f>
        <v>0</v>
      </c>
      <c r="AE56" s="109">
        <f>21*IF(AND(AE55=C55,Y56=D58),1,0)</f>
        <v>0</v>
      </c>
      <c r="AF56" s="109">
        <f>28*IF(AND(AF55=C55,Y56=D58),1,0)</f>
        <v>0</v>
      </c>
      <c r="AG56" s="109">
        <f>36*IF(AND(AG55=C55,Y56=D58),1,0)</f>
        <v>0</v>
      </c>
      <c r="AH56" s="109">
        <f>45*IF(AND(AH55=C55,Y56=D58),1,0)</f>
        <v>0</v>
      </c>
      <c r="AI56" s="109">
        <f>55*IF(AND(AI55=C55,Y56=D58),1,0)</f>
        <v>0</v>
      </c>
      <c r="AJ56" s="124"/>
      <c r="AK56" s="109">
        <v>4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24"/>
      <c r="AW56" s="109">
        <v>4</v>
      </c>
      <c r="AX56" s="109">
        <v>0</v>
      </c>
      <c r="AY56" s="109">
        <v>0</v>
      </c>
      <c r="AZ56" s="109">
        <v>0</v>
      </c>
      <c r="BA56" s="109">
        <v>0</v>
      </c>
      <c r="BB56" s="109">
        <v>0</v>
      </c>
      <c r="BC56" s="109">
        <v>0</v>
      </c>
      <c r="BD56" s="109">
        <v>0</v>
      </c>
      <c r="BE56" s="109">
        <v>0</v>
      </c>
      <c r="BF56" s="109">
        <v>0</v>
      </c>
      <c r="BG56" s="109">
        <v>0</v>
      </c>
      <c r="BI56" s="176"/>
      <c r="BJ56" s="175" t="str">
        <f aca="true" t="shared" si="14" ref="BJ56:BP56">IF($D57="","",IF($D57=BJ55,"X",""))</f>
        <v>X</v>
      </c>
      <c r="BK56" s="175">
        <f t="shared" si="14"/>
      </c>
      <c r="BL56" s="175">
        <f t="shared" si="14"/>
      </c>
      <c r="BM56" s="175">
        <f t="shared" si="14"/>
      </c>
      <c r="BN56" s="175">
        <f t="shared" si="14"/>
      </c>
      <c r="BO56" s="175">
        <f t="shared" si="14"/>
      </c>
      <c r="BP56" s="175">
        <f t="shared" si="14"/>
      </c>
    </row>
    <row r="57" spans="1:68" s="55" customFormat="1" ht="12.75">
      <c r="A57" s="52" t="str">
        <f>A51</f>
        <v>001</v>
      </c>
      <c r="B57" s="53">
        <f>IF(AND(C55&gt;=6,C55&lt;&gt;"",B$27&lt;&gt;""),B$27,"")</f>
        <v>1737</v>
      </c>
      <c r="C57" s="38">
        <f>IF(AND(C55&gt;0,C55&lt;&gt;"",C$27&lt;&gt;""),C$27,"")</f>
        <v>42245</v>
      </c>
      <c r="D57" s="201" t="str">
        <f>IF(AND(C55&gt;=6,B57&lt;&gt;"",C57&lt;&gt;""),CHOOSE(SUM(E57:S57)+1,"0","1","2","3","Quadra","Quina","SENA","Verifique","Verifique","Verifique","Verifique","Verifique","Verifique","Verifique","Verifique","Verifique"),"")</f>
        <v>0</v>
      </c>
      <c r="E57" s="263">
        <f aca="true" t="shared" si="15" ref="E57:S57">IF(E56&lt;&gt;"",IF(SUMIF($E$27:$J$27,E56,$E$27:$J$27)=E56,1,0),0)</f>
        <v>0</v>
      </c>
      <c r="F57" s="263">
        <f t="shared" si="15"/>
        <v>0</v>
      </c>
      <c r="G57" s="263">
        <f t="shared" si="15"/>
        <v>0</v>
      </c>
      <c r="H57" s="263">
        <f t="shared" si="15"/>
        <v>0</v>
      </c>
      <c r="I57" s="263">
        <f t="shared" si="15"/>
        <v>0</v>
      </c>
      <c r="J57" s="263">
        <f t="shared" si="15"/>
        <v>0</v>
      </c>
      <c r="K57" s="263">
        <f t="shared" si="15"/>
        <v>0</v>
      </c>
      <c r="L57" s="263">
        <f t="shared" si="15"/>
        <v>0</v>
      </c>
      <c r="M57" s="263">
        <f t="shared" si="15"/>
        <v>0</v>
      </c>
      <c r="N57" s="263">
        <f t="shared" si="15"/>
        <v>0</v>
      </c>
      <c r="O57" s="263">
        <f t="shared" si="15"/>
        <v>0</v>
      </c>
      <c r="P57" s="263">
        <f t="shared" si="15"/>
        <v>0</v>
      </c>
      <c r="Q57" s="263">
        <f t="shared" si="15"/>
        <v>0</v>
      </c>
      <c r="R57" s="263">
        <f t="shared" si="15"/>
        <v>0</v>
      </c>
      <c r="S57" s="263">
        <f t="shared" si="15"/>
        <v>0</v>
      </c>
      <c r="T57" s="120"/>
      <c r="Y57" s="125">
        <v>5</v>
      </c>
      <c r="Z57" s="126">
        <v>0</v>
      </c>
      <c r="AA57" s="109">
        <f>5*IF(AND(AA55=C55,Y57=D58),1,0)</f>
        <v>0</v>
      </c>
      <c r="AB57" s="109">
        <f>15*IF(AND(AB55=C55,Y57=D58),1,0)</f>
        <v>0</v>
      </c>
      <c r="AC57" s="109">
        <f>30*IF(AND(AC55=C55,Y57=D58),1,0)</f>
        <v>0</v>
      </c>
      <c r="AD57" s="109">
        <f>50*IF(AND(AD55=C55,Y57=D58),1,0)</f>
        <v>0</v>
      </c>
      <c r="AE57" s="109">
        <f>75*IF(AND(AE55=C55,Y57=D58),1,0)</f>
        <v>0</v>
      </c>
      <c r="AF57" s="109">
        <f>105*IF(AND(AF55=C55,Y57=D58),1,0)</f>
        <v>0</v>
      </c>
      <c r="AG57" s="109">
        <f>140*IF(AND(AG55=C55,Y57=D58),1,0)</f>
        <v>0</v>
      </c>
      <c r="AH57" s="109">
        <f>180*IF(AND(AH55=C55,Y57=D58),1,0)</f>
        <v>0</v>
      </c>
      <c r="AI57" s="109">
        <f>225*IF(AND(AI55=C55,Y57=D58),1,0)</f>
        <v>0</v>
      </c>
      <c r="AJ57" s="126"/>
      <c r="AK57" s="126">
        <v>5</v>
      </c>
      <c r="AL57" s="109">
        <f>1*IF(AND(AL55=C55,AK57=D58),1,0)</f>
        <v>0</v>
      </c>
      <c r="AM57" s="109">
        <f>2*IF(AND(AM55=C55,AK57=D58),1,0)</f>
        <v>0</v>
      </c>
      <c r="AN57" s="109">
        <f>3*IF(AND(AN55=C55,AK57=D58),1,0)</f>
        <v>0</v>
      </c>
      <c r="AO57" s="109">
        <f>4*IF(AND(AO55=C55,AK57=D58),1,0)</f>
        <v>0</v>
      </c>
      <c r="AP57" s="109">
        <f>5*IF(AND(AP55=C55,AK57=D58),1,0)</f>
        <v>0</v>
      </c>
      <c r="AQ57" s="109">
        <f>6*IF(AND(AQ55=C55,AK57=D58),1,0)</f>
        <v>0</v>
      </c>
      <c r="AR57" s="109">
        <f>7*IF(AND(AR55=C55,AK57=D58),1,0)</f>
        <v>0</v>
      </c>
      <c r="AS57" s="109">
        <f>8*IF(AND(AS55=C55,AK57=D58),1,0)</f>
        <v>0</v>
      </c>
      <c r="AT57" s="109">
        <f>9*IF(AND(AT55=C55,AK57=D58),1,0)</f>
        <v>0</v>
      </c>
      <c r="AU57" s="109">
        <f>10*IF(AND(AU55=C55,AK57=D58),1,0)</f>
        <v>0</v>
      </c>
      <c r="AV57" s="126"/>
      <c r="AW57" s="126">
        <v>5</v>
      </c>
      <c r="AX57" s="109">
        <v>0</v>
      </c>
      <c r="AY57" s="109">
        <v>0</v>
      </c>
      <c r="AZ57" s="109">
        <v>0</v>
      </c>
      <c r="BA57" s="109">
        <v>0</v>
      </c>
      <c r="BB57" s="109">
        <v>0</v>
      </c>
      <c r="BC57" s="109">
        <v>0</v>
      </c>
      <c r="BD57" s="109">
        <v>0</v>
      </c>
      <c r="BE57" s="109">
        <v>0</v>
      </c>
      <c r="BF57" s="109">
        <v>0</v>
      </c>
      <c r="BG57" s="109">
        <v>0</v>
      </c>
      <c r="BI57" s="176"/>
      <c r="BJ57" s="176"/>
      <c r="BK57" s="176"/>
      <c r="BL57" s="176"/>
      <c r="BM57" s="176"/>
      <c r="BN57" s="176"/>
      <c r="BO57" s="176"/>
      <c r="BP57" s="176"/>
    </row>
    <row r="58" spans="1:59" ht="15">
      <c r="A58" s="56"/>
      <c r="B58" s="206" t="s">
        <v>62</v>
      </c>
      <c r="C58" s="208">
        <f>C52+1</f>
        <v>5</v>
      </c>
      <c r="D58" s="129">
        <f>SUM(E57:S57)</f>
        <v>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17"/>
      <c r="U58" s="82"/>
      <c r="V58" s="117"/>
      <c r="W58" s="117"/>
      <c r="Y58" s="122">
        <v>6</v>
      </c>
      <c r="Z58" s="108">
        <v>0</v>
      </c>
      <c r="AA58" s="109">
        <v>0</v>
      </c>
      <c r="AB58" s="109">
        <f>15*IF(AND(AB55=C55,Y58=D58),1,0)</f>
        <v>0</v>
      </c>
      <c r="AC58" s="109">
        <f>45*IF(AND(AC55=C55,Y58=D58),1,0)</f>
        <v>0</v>
      </c>
      <c r="AD58" s="109">
        <f>90*IF(AND(AD55=C55,Y58=D58),1,0)</f>
        <v>0</v>
      </c>
      <c r="AE58" s="109">
        <f>150*IF(AND(AE55=C55,Y58=D58),1,0)</f>
        <v>0</v>
      </c>
      <c r="AF58" s="109">
        <f>225*IF(AND(AF55=C55,Y58=D58),1,0)</f>
        <v>0</v>
      </c>
      <c r="AG58" s="109">
        <f>315*IF(AND(AG55=C55,Y58=D58),1,0)</f>
        <v>0</v>
      </c>
      <c r="AH58" s="109">
        <f>420*IF(AND(AH55=C55,Y58=D58),1,0)</f>
        <v>0</v>
      </c>
      <c r="AI58" s="109">
        <f>540*IF(AND(AI55=C55,Y58=D58),1,0)</f>
        <v>0</v>
      </c>
      <c r="AJ58" s="108"/>
      <c r="AK58" s="108">
        <v>6</v>
      </c>
      <c r="AL58" s="108">
        <v>0</v>
      </c>
      <c r="AM58" s="109">
        <f>6*IF(AND(AM55=C55,AK58=D58),1,0)</f>
        <v>0</v>
      </c>
      <c r="AN58" s="109">
        <f>12*IF(AND(AN55=C55,AK58=D58),1,0)</f>
        <v>0</v>
      </c>
      <c r="AO58" s="109">
        <f>18*IF(AND(AO55=C55,AK58=D58),1,0)</f>
        <v>0</v>
      </c>
      <c r="AP58" s="109">
        <f>24*IF(AND(AP55=C55,AK58=D58),1,0)</f>
        <v>0</v>
      </c>
      <c r="AQ58" s="109">
        <f>30*IF(AND(AQ55=C55,AK58=D58),1,0)</f>
        <v>0</v>
      </c>
      <c r="AR58" s="109">
        <f>36*IF(AND(AR55=C55,AK58=D58),1,0)</f>
        <v>0</v>
      </c>
      <c r="AS58" s="109">
        <f>42*IF(AND(AS55=C55,AK58=D58),1,0)</f>
        <v>0</v>
      </c>
      <c r="AT58" s="109">
        <f>48*IF(AND(AT55=C55,AK58=D58),1,0)</f>
        <v>0</v>
      </c>
      <c r="AU58" s="109">
        <f>54*IF(AND(AU55=C55,AK58=D58),1,0)</f>
        <v>0</v>
      </c>
      <c r="AV58" s="108"/>
      <c r="AW58" s="108">
        <v>6</v>
      </c>
      <c r="AX58" s="109">
        <f>1*IF(AND(AX55=C55,AW58=D58),1,0)</f>
        <v>0</v>
      </c>
      <c r="AY58" s="109">
        <f>1*IF(AND(AY55=C55,AW58=D58),1,0)</f>
        <v>0</v>
      </c>
      <c r="AZ58" s="109">
        <f>1*IF(AND(AZ55=C55,AW58=D58),1,0)</f>
        <v>0</v>
      </c>
      <c r="BA58" s="109">
        <f>1*IF(AND(BA55=C55,AW58=D58),1,0)</f>
        <v>0</v>
      </c>
      <c r="BB58" s="109">
        <f>1*IF(AND(BB55=C55,AW58=D58),1,0)</f>
        <v>0</v>
      </c>
      <c r="BC58" s="109">
        <f>1*IF(AND(BC55=C55,AW58=D58),1,0)</f>
        <v>0</v>
      </c>
      <c r="BD58" s="109">
        <f>1*IF(AND(BD55=C55,AW58=D58),1,0)</f>
        <v>0</v>
      </c>
      <c r="BE58" s="109">
        <f>1*IF(AND(BE55=C55,AW58=D58),1,0)</f>
        <v>0</v>
      </c>
      <c r="BF58" s="109">
        <f>1*IF(AND(BF55=C55,AW58=D58),1,0)</f>
        <v>0</v>
      </c>
      <c r="BG58" s="109">
        <f>1*IF(AND(BG55=C55,AW58=D58),1,0)</f>
        <v>0</v>
      </c>
    </row>
    <row r="59" spans="1:57" ht="12.75">
      <c r="A59" s="30"/>
      <c r="B59" s="31"/>
      <c r="T59" s="32"/>
      <c r="W59" s="92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I59" s="106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U59" s="80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</row>
    <row r="60" spans="1:20" ht="12.75">
      <c r="A60" s="30"/>
      <c r="B60" s="31"/>
      <c r="C60" s="41"/>
      <c r="D60" s="104"/>
      <c r="E60" s="41"/>
      <c r="F60" s="41"/>
      <c r="G60" s="41"/>
      <c r="T60" s="32"/>
    </row>
    <row r="61" spans="1:68" s="47" customFormat="1" ht="23.25">
      <c r="A61" s="42"/>
      <c r="B61" s="43" t="str">
        <f>IF(COUNTIF(E62:S62,"&gt;0")&gt;=6,"Cartão com","")</f>
        <v>Cartão com</v>
      </c>
      <c r="C61" s="44">
        <f>IF(COUNTIF(E62:S62,"&gt;0")&gt;=6,COUNTIF(E62:S62,"&gt;0"),"")</f>
        <v>6</v>
      </c>
      <c r="D61" s="102" t="str">
        <f>IF(COUNTIF(E62:S62,"&gt;0")&gt;=6,"dezenas","")</f>
        <v>dezenas</v>
      </c>
      <c r="E61" s="45">
        <v>1</v>
      </c>
      <c r="F61" s="46">
        <v>2</v>
      </c>
      <c r="G61" s="46">
        <v>3</v>
      </c>
      <c r="H61" s="45">
        <v>4</v>
      </c>
      <c r="I61" s="45">
        <v>5</v>
      </c>
      <c r="J61" s="45">
        <v>6</v>
      </c>
      <c r="K61" s="45">
        <v>7</v>
      </c>
      <c r="L61" s="45">
        <v>8</v>
      </c>
      <c r="M61" s="45">
        <v>9</v>
      </c>
      <c r="N61" s="45">
        <v>10</v>
      </c>
      <c r="O61" s="45">
        <v>11</v>
      </c>
      <c r="P61" s="45">
        <v>12</v>
      </c>
      <c r="Q61" s="45">
        <v>13</v>
      </c>
      <c r="R61" s="45">
        <v>14</v>
      </c>
      <c r="S61" s="45">
        <v>15</v>
      </c>
      <c r="T61" s="118"/>
      <c r="U61" s="128" t="s">
        <v>23</v>
      </c>
      <c r="V61" s="128" t="s">
        <v>24</v>
      </c>
      <c r="W61" s="128" t="s">
        <v>25</v>
      </c>
      <c r="Y61" s="121" t="s">
        <v>32</v>
      </c>
      <c r="Z61" s="122">
        <v>6</v>
      </c>
      <c r="AA61" s="122">
        <v>7</v>
      </c>
      <c r="AB61" s="122">
        <v>8</v>
      </c>
      <c r="AC61" s="122">
        <v>9</v>
      </c>
      <c r="AD61" s="122">
        <v>10</v>
      </c>
      <c r="AE61" s="122">
        <v>11</v>
      </c>
      <c r="AF61" s="122">
        <v>12</v>
      </c>
      <c r="AG61" s="122">
        <v>13</v>
      </c>
      <c r="AH61" s="122">
        <v>14</v>
      </c>
      <c r="AI61" s="122">
        <v>15</v>
      </c>
      <c r="AJ61" s="123"/>
      <c r="AK61" s="121" t="s">
        <v>33</v>
      </c>
      <c r="AL61" s="108">
        <v>6</v>
      </c>
      <c r="AM61" s="108">
        <v>7</v>
      </c>
      <c r="AN61" s="108">
        <v>8</v>
      </c>
      <c r="AO61" s="108">
        <v>9</v>
      </c>
      <c r="AP61" s="108">
        <v>10</v>
      </c>
      <c r="AQ61" s="108">
        <v>11</v>
      </c>
      <c r="AR61" s="108">
        <v>12</v>
      </c>
      <c r="AS61" s="108">
        <v>13</v>
      </c>
      <c r="AT61" s="108">
        <v>14</v>
      </c>
      <c r="AU61" s="108">
        <v>15</v>
      </c>
      <c r="AV61" s="123"/>
      <c r="AW61" s="121" t="s">
        <v>34</v>
      </c>
      <c r="AX61" s="108">
        <v>6</v>
      </c>
      <c r="AY61" s="108">
        <v>7</v>
      </c>
      <c r="AZ61" s="108">
        <v>8</v>
      </c>
      <c r="BA61" s="108">
        <v>9</v>
      </c>
      <c r="BB61" s="108">
        <v>10</v>
      </c>
      <c r="BC61" s="108">
        <v>11</v>
      </c>
      <c r="BD61" s="108">
        <v>12</v>
      </c>
      <c r="BE61" s="108">
        <v>13</v>
      </c>
      <c r="BF61" s="108">
        <v>14</v>
      </c>
      <c r="BG61" s="108">
        <v>15</v>
      </c>
      <c r="BI61" s="174" t="s">
        <v>54</v>
      </c>
      <c r="BJ61" s="226" t="s">
        <v>69</v>
      </c>
      <c r="BK61" s="226" t="s">
        <v>70</v>
      </c>
      <c r="BL61" s="226" t="s">
        <v>71</v>
      </c>
      <c r="BM61" s="226" t="s">
        <v>72</v>
      </c>
      <c r="BN61" s="226" t="s">
        <v>57</v>
      </c>
      <c r="BO61" s="226" t="s">
        <v>58</v>
      </c>
      <c r="BP61" s="226" t="s">
        <v>25</v>
      </c>
    </row>
    <row r="62" spans="1:68" s="51" customFormat="1" ht="18">
      <c r="A62" s="48" t="str">
        <f>A56</f>
        <v>Grupo</v>
      </c>
      <c r="B62" s="49" t="s">
        <v>12</v>
      </c>
      <c r="C62" s="50" t="s">
        <v>2</v>
      </c>
      <c r="D62" s="97" t="s">
        <v>15</v>
      </c>
      <c r="E62" s="262">
        <v>19</v>
      </c>
      <c r="F62" s="262">
        <v>21</v>
      </c>
      <c r="G62" s="262">
        <v>29</v>
      </c>
      <c r="H62" s="262">
        <v>38</v>
      </c>
      <c r="I62" s="262">
        <v>48</v>
      </c>
      <c r="J62" s="262">
        <v>49</v>
      </c>
      <c r="K62" s="262"/>
      <c r="L62" s="262"/>
      <c r="M62" s="262"/>
      <c r="N62" s="262"/>
      <c r="O62" s="262"/>
      <c r="P62" s="262"/>
      <c r="Q62" s="262"/>
      <c r="R62" s="262"/>
      <c r="S62" s="262"/>
      <c r="T62" s="119"/>
      <c r="U62" s="127">
        <f>SUM(Z62:AI64)</f>
        <v>0</v>
      </c>
      <c r="V62" s="127">
        <f>SUM(AL62:AU64)</f>
        <v>0</v>
      </c>
      <c r="W62" s="127">
        <f>SUM(AX62:BG64)</f>
        <v>0</v>
      </c>
      <c r="Y62" s="122">
        <v>4</v>
      </c>
      <c r="Z62" s="109">
        <f>1*IF(AND(Z61=C61,Y62=D64),1,0)</f>
        <v>0</v>
      </c>
      <c r="AA62" s="109">
        <f>3*IF(AND(AA61=C61,Y62=D64),1,0)</f>
        <v>0</v>
      </c>
      <c r="AB62" s="109">
        <f>6*IF(AND(AB61=C61,Y62=D64),1,0)</f>
        <v>0</v>
      </c>
      <c r="AC62" s="109">
        <f>10*IF(AND(AC61=C61,Y62=D64),1,0)</f>
        <v>0</v>
      </c>
      <c r="AD62" s="109">
        <f>15*IF(AND(AD61=C61,Y62=D64),1,0)</f>
        <v>0</v>
      </c>
      <c r="AE62" s="109">
        <f>21*IF(AND(AE61=C61,Y62=D64),1,0)</f>
        <v>0</v>
      </c>
      <c r="AF62" s="109">
        <f>28*IF(AND(AF61=C61,Y62=D64),1,0)</f>
        <v>0</v>
      </c>
      <c r="AG62" s="109">
        <f>36*IF(AND(AG61=C61,Y62=D64),1,0)</f>
        <v>0</v>
      </c>
      <c r="AH62" s="109">
        <f>45*IF(AND(AH61=C61,Y62=D64),1,0)</f>
        <v>0</v>
      </c>
      <c r="AI62" s="109">
        <f>55*IF(AND(AI61=C61,Y62=D64),1,0)</f>
        <v>0</v>
      </c>
      <c r="AJ62" s="124"/>
      <c r="AK62" s="109">
        <v>4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09">
        <v>0</v>
      </c>
      <c r="AS62" s="109">
        <v>0</v>
      </c>
      <c r="AT62" s="109">
        <v>0</v>
      </c>
      <c r="AU62" s="109">
        <v>0</v>
      </c>
      <c r="AV62" s="124"/>
      <c r="AW62" s="109">
        <v>4</v>
      </c>
      <c r="AX62" s="109">
        <v>0</v>
      </c>
      <c r="AY62" s="109">
        <v>0</v>
      </c>
      <c r="AZ62" s="109">
        <v>0</v>
      </c>
      <c r="BA62" s="109">
        <v>0</v>
      </c>
      <c r="BB62" s="109">
        <v>0</v>
      </c>
      <c r="BC62" s="109">
        <v>0</v>
      </c>
      <c r="BD62" s="109">
        <v>0</v>
      </c>
      <c r="BE62" s="109">
        <v>0</v>
      </c>
      <c r="BF62" s="109">
        <v>0</v>
      </c>
      <c r="BG62" s="109">
        <v>0</v>
      </c>
      <c r="BI62" s="176"/>
      <c r="BJ62" s="175" t="str">
        <f aca="true" t="shared" si="16" ref="BJ62:BP62">IF($D63="","",IF($D63=BJ61,"X",""))</f>
        <v>X</v>
      </c>
      <c r="BK62" s="175">
        <f t="shared" si="16"/>
      </c>
      <c r="BL62" s="175">
        <f t="shared" si="16"/>
      </c>
      <c r="BM62" s="175">
        <f t="shared" si="16"/>
      </c>
      <c r="BN62" s="175">
        <f t="shared" si="16"/>
      </c>
      <c r="BO62" s="175">
        <f t="shared" si="16"/>
      </c>
      <c r="BP62" s="175">
        <f t="shared" si="16"/>
      </c>
    </row>
    <row r="63" spans="1:68" s="55" customFormat="1" ht="12.75">
      <c r="A63" s="52" t="str">
        <f>A57</f>
        <v>001</v>
      </c>
      <c r="B63" s="53">
        <f>IF(AND(C61&gt;=6,C61&lt;&gt;"",B$27&lt;&gt;""),B$27,"")</f>
        <v>1737</v>
      </c>
      <c r="C63" s="38">
        <f>IF(AND(C61&gt;0,C61&lt;&gt;"",C$27&lt;&gt;""),C$27,"")</f>
        <v>42245</v>
      </c>
      <c r="D63" s="201" t="str">
        <f>IF(AND(C61&gt;=6,B63&lt;&gt;"",C63&lt;&gt;""),CHOOSE(SUM(E63:S63)+1,"0","1","2","3","Quadra","Quina","SENA","Verifique","Verifique","Verifique","Verifique","Verifique","Verifique","Verifique","Verifique","Verifique"),"")</f>
        <v>0</v>
      </c>
      <c r="E63" s="263">
        <f aca="true" t="shared" si="17" ref="E63:S63">IF(E62&lt;&gt;"",IF(SUMIF($E$27:$J$27,E62,$E$27:$J$27)=E62,1,0),0)</f>
        <v>0</v>
      </c>
      <c r="F63" s="263">
        <f t="shared" si="17"/>
        <v>0</v>
      </c>
      <c r="G63" s="263">
        <f t="shared" si="17"/>
        <v>0</v>
      </c>
      <c r="H63" s="263">
        <f t="shared" si="17"/>
        <v>0</v>
      </c>
      <c r="I63" s="263">
        <f t="shared" si="17"/>
        <v>0</v>
      </c>
      <c r="J63" s="263">
        <f t="shared" si="17"/>
        <v>0</v>
      </c>
      <c r="K63" s="263">
        <f t="shared" si="17"/>
        <v>0</v>
      </c>
      <c r="L63" s="263">
        <f t="shared" si="17"/>
        <v>0</v>
      </c>
      <c r="M63" s="263">
        <f t="shared" si="17"/>
        <v>0</v>
      </c>
      <c r="N63" s="263">
        <f t="shared" si="17"/>
        <v>0</v>
      </c>
      <c r="O63" s="263">
        <f t="shared" si="17"/>
        <v>0</v>
      </c>
      <c r="P63" s="263">
        <f t="shared" si="17"/>
        <v>0</v>
      </c>
      <c r="Q63" s="263">
        <f t="shared" si="17"/>
        <v>0</v>
      </c>
      <c r="R63" s="263">
        <f t="shared" si="17"/>
        <v>0</v>
      </c>
      <c r="S63" s="263">
        <f t="shared" si="17"/>
        <v>0</v>
      </c>
      <c r="T63" s="120"/>
      <c r="Y63" s="125">
        <v>5</v>
      </c>
      <c r="Z63" s="126">
        <v>0</v>
      </c>
      <c r="AA63" s="109">
        <f>5*IF(AND(AA61=C61,Y63=D64),1,0)</f>
        <v>0</v>
      </c>
      <c r="AB63" s="109">
        <f>15*IF(AND(AB61=C61,Y63=D64),1,0)</f>
        <v>0</v>
      </c>
      <c r="AC63" s="109">
        <f>30*IF(AND(AC61=C61,Y63=D64),1,0)</f>
        <v>0</v>
      </c>
      <c r="AD63" s="109">
        <f>50*IF(AND(AD61=C61,Y63=D64),1,0)</f>
        <v>0</v>
      </c>
      <c r="AE63" s="109">
        <f>75*IF(AND(AE61=C61,Y63=D64),1,0)</f>
        <v>0</v>
      </c>
      <c r="AF63" s="109">
        <f>105*IF(AND(AF61=C61,Y63=D64),1,0)</f>
        <v>0</v>
      </c>
      <c r="AG63" s="109">
        <f>140*IF(AND(AG61=C61,Y63=D64),1,0)</f>
        <v>0</v>
      </c>
      <c r="AH63" s="109">
        <f>180*IF(AND(AH61=C61,Y63=D64),1,0)</f>
        <v>0</v>
      </c>
      <c r="AI63" s="109">
        <f>225*IF(AND(AI61=C61,Y63=D64),1,0)</f>
        <v>0</v>
      </c>
      <c r="AJ63" s="126"/>
      <c r="AK63" s="126">
        <v>5</v>
      </c>
      <c r="AL63" s="109">
        <f>1*IF(AND(AL61=C61,AK63=D64),1,0)</f>
        <v>0</v>
      </c>
      <c r="AM63" s="109">
        <f>2*IF(AND(AM61=C61,AK63=D64),1,0)</f>
        <v>0</v>
      </c>
      <c r="AN63" s="109">
        <f>3*IF(AND(AN61=C61,AK63=D64),1,0)</f>
        <v>0</v>
      </c>
      <c r="AO63" s="109">
        <f>4*IF(AND(AO61=C61,AK63=D64),1,0)</f>
        <v>0</v>
      </c>
      <c r="AP63" s="109">
        <f>5*IF(AND(AP61=C61,AK63=D64),1,0)</f>
        <v>0</v>
      </c>
      <c r="AQ63" s="109">
        <f>6*IF(AND(AQ61=C61,AK63=D64),1,0)</f>
        <v>0</v>
      </c>
      <c r="AR63" s="109">
        <f>7*IF(AND(AR61=C61,AK63=D64),1,0)</f>
        <v>0</v>
      </c>
      <c r="AS63" s="109">
        <f>8*IF(AND(AS61=C61,AK63=D64),1,0)</f>
        <v>0</v>
      </c>
      <c r="AT63" s="109">
        <f>9*IF(AND(AT61=C61,AK63=D64),1,0)</f>
        <v>0</v>
      </c>
      <c r="AU63" s="109">
        <f>10*IF(AND(AU61=C61,AK63=D64),1,0)</f>
        <v>0</v>
      </c>
      <c r="AV63" s="126"/>
      <c r="AW63" s="126">
        <v>5</v>
      </c>
      <c r="AX63" s="109">
        <v>0</v>
      </c>
      <c r="AY63" s="109">
        <v>0</v>
      </c>
      <c r="AZ63" s="109">
        <v>0</v>
      </c>
      <c r="BA63" s="109">
        <v>0</v>
      </c>
      <c r="BB63" s="109">
        <v>0</v>
      </c>
      <c r="BC63" s="109">
        <v>0</v>
      </c>
      <c r="BD63" s="109">
        <v>0</v>
      </c>
      <c r="BE63" s="109">
        <v>0</v>
      </c>
      <c r="BF63" s="109">
        <v>0</v>
      </c>
      <c r="BG63" s="109">
        <v>0</v>
      </c>
      <c r="BI63" s="176"/>
      <c r="BJ63" s="176"/>
      <c r="BK63" s="176"/>
      <c r="BL63" s="176"/>
      <c r="BM63" s="176"/>
      <c r="BN63" s="176"/>
      <c r="BO63" s="176"/>
      <c r="BP63" s="176"/>
    </row>
    <row r="64" spans="1:59" ht="15">
      <c r="A64" s="56"/>
      <c r="B64" s="206" t="s">
        <v>62</v>
      </c>
      <c r="C64" s="208">
        <f>C58+1</f>
        <v>6</v>
      </c>
      <c r="D64" s="129">
        <f>SUM(E63:S63)</f>
        <v>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17"/>
      <c r="U64" s="82"/>
      <c r="V64" s="117"/>
      <c r="W64" s="117"/>
      <c r="Y64" s="122">
        <v>6</v>
      </c>
      <c r="Z64" s="108">
        <v>0</v>
      </c>
      <c r="AA64" s="109">
        <v>0</v>
      </c>
      <c r="AB64" s="109">
        <f>15*IF(AND(AB61=C61,Y64=D64),1,0)</f>
        <v>0</v>
      </c>
      <c r="AC64" s="109">
        <f>45*IF(AND(AC61=C61,Y64=D64),1,0)</f>
        <v>0</v>
      </c>
      <c r="AD64" s="109">
        <f>90*IF(AND(AD61=C61,Y64=D64),1,0)</f>
        <v>0</v>
      </c>
      <c r="AE64" s="109">
        <f>150*IF(AND(AE61=C61,Y64=D64),1,0)</f>
        <v>0</v>
      </c>
      <c r="AF64" s="109">
        <f>225*IF(AND(AF61=C61,Y64=D64),1,0)</f>
        <v>0</v>
      </c>
      <c r="AG64" s="109">
        <f>315*IF(AND(AG61=C61,Y64=D64),1,0)</f>
        <v>0</v>
      </c>
      <c r="AH64" s="109">
        <f>420*IF(AND(AH61=C61,Y64=D64),1,0)</f>
        <v>0</v>
      </c>
      <c r="AI64" s="109">
        <f>540*IF(AND(AI61=C61,Y64=D64),1,0)</f>
        <v>0</v>
      </c>
      <c r="AJ64" s="108"/>
      <c r="AK64" s="108">
        <v>6</v>
      </c>
      <c r="AL64" s="108">
        <v>0</v>
      </c>
      <c r="AM64" s="109">
        <f>6*IF(AND(AM61=C61,AK64=D64),1,0)</f>
        <v>0</v>
      </c>
      <c r="AN64" s="109">
        <f>12*IF(AND(AN61=C61,AK64=D64),1,0)</f>
        <v>0</v>
      </c>
      <c r="AO64" s="109">
        <f>18*IF(AND(AO61=C61,AK64=D64),1,0)</f>
        <v>0</v>
      </c>
      <c r="AP64" s="109">
        <f>24*IF(AND(AP61=C61,AK64=D64),1,0)</f>
        <v>0</v>
      </c>
      <c r="AQ64" s="109">
        <f>30*IF(AND(AQ61=C61,AK64=D64),1,0)</f>
        <v>0</v>
      </c>
      <c r="AR64" s="109">
        <f>36*IF(AND(AR61=C61,AK64=D64),1,0)</f>
        <v>0</v>
      </c>
      <c r="AS64" s="109">
        <f>42*IF(AND(AS61=C61,AK64=D64),1,0)</f>
        <v>0</v>
      </c>
      <c r="AT64" s="109">
        <f>48*IF(AND(AT61=C61,AK64=D64),1,0)</f>
        <v>0</v>
      </c>
      <c r="AU64" s="109">
        <f>54*IF(AND(AU61=C61,AK64=D64),1,0)</f>
        <v>0</v>
      </c>
      <c r="AV64" s="108"/>
      <c r="AW64" s="108">
        <v>6</v>
      </c>
      <c r="AX64" s="109">
        <f>1*IF(AND(AX61=C61,AW64=D64),1,0)</f>
        <v>0</v>
      </c>
      <c r="AY64" s="109">
        <f>1*IF(AND(AY61=C61,AW64=D64),1,0)</f>
        <v>0</v>
      </c>
      <c r="AZ64" s="109">
        <f>1*IF(AND(AZ61=C61,AW64=D64),1,0)</f>
        <v>0</v>
      </c>
      <c r="BA64" s="109">
        <f>1*IF(AND(BA61=C61,AW64=D64),1,0)</f>
        <v>0</v>
      </c>
      <c r="BB64" s="109">
        <f>1*IF(AND(BB61=C61,AW64=D64),1,0)</f>
        <v>0</v>
      </c>
      <c r="BC64" s="109">
        <f>1*IF(AND(BC61=C61,AW64=D64),1,0)</f>
        <v>0</v>
      </c>
      <c r="BD64" s="109">
        <f>1*IF(AND(BD61=C61,AW64=D64),1,0)</f>
        <v>0</v>
      </c>
      <c r="BE64" s="109">
        <f>1*IF(AND(BE61=C61,AW64=D64),1,0)</f>
        <v>0</v>
      </c>
      <c r="BF64" s="109">
        <f>1*IF(AND(BF61=C61,AW64=D64),1,0)</f>
        <v>0</v>
      </c>
      <c r="BG64" s="109">
        <f>1*IF(AND(BG61=C61,AW64=D64),1,0)</f>
        <v>0</v>
      </c>
    </row>
    <row r="65" spans="1:57" ht="12.75">
      <c r="A65" s="30"/>
      <c r="B65" s="31"/>
      <c r="T65" s="32"/>
      <c r="W65" s="92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I65" s="106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U65" s="80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</row>
    <row r="66" spans="1:20" ht="12.75">
      <c r="A66" s="30"/>
      <c r="B66" s="31"/>
      <c r="C66" s="41"/>
      <c r="D66" s="104"/>
      <c r="E66" s="41"/>
      <c r="F66" s="41"/>
      <c r="G66" s="41"/>
      <c r="T66" s="32"/>
    </row>
    <row r="67" spans="1:68" s="47" customFormat="1" ht="23.25">
      <c r="A67" s="42"/>
      <c r="B67" s="43">
        <f>IF(COUNTIF(E68:S68,"&gt;0")&gt;=6,"Cartão com","")</f>
      </c>
      <c r="C67" s="44">
        <f>IF(COUNTIF(E68:S68,"&gt;0")&gt;=6,COUNTIF(E68:S68,"&gt;0"),"")</f>
      </c>
      <c r="D67" s="102">
        <f>IF(COUNTIF(E68:S68,"&gt;0")&gt;=6,"dezenas","")</f>
      </c>
      <c r="E67" s="45">
        <v>1</v>
      </c>
      <c r="F67" s="46">
        <v>2</v>
      </c>
      <c r="G67" s="46">
        <v>3</v>
      </c>
      <c r="H67" s="45">
        <v>4</v>
      </c>
      <c r="I67" s="45">
        <v>5</v>
      </c>
      <c r="J67" s="45">
        <v>6</v>
      </c>
      <c r="K67" s="45">
        <v>7</v>
      </c>
      <c r="L67" s="45">
        <v>8</v>
      </c>
      <c r="M67" s="45">
        <v>9</v>
      </c>
      <c r="N67" s="45">
        <v>10</v>
      </c>
      <c r="O67" s="45">
        <v>11</v>
      </c>
      <c r="P67" s="45">
        <v>12</v>
      </c>
      <c r="Q67" s="45">
        <v>13</v>
      </c>
      <c r="R67" s="45">
        <v>14</v>
      </c>
      <c r="S67" s="45">
        <v>15</v>
      </c>
      <c r="T67" s="118"/>
      <c r="U67" s="128" t="s">
        <v>23</v>
      </c>
      <c r="V67" s="128" t="s">
        <v>24</v>
      </c>
      <c r="W67" s="128" t="s">
        <v>25</v>
      </c>
      <c r="Y67" s="121" t="s">
        <v>32</v>
      </c>
      <c r="Z67" s="122">
        <v>6</v>
      </c>
      <c r="AA67" s="122">
        <v>7</v>
      </c>
      <c r="AB67" s="122">
        <v>8</v>
      </c>
      <c r="AC67" s="122">
        <v>9</v>
      </c>
      <c r="AD67" s="122">
        <v>10</v>
      </c>
      <c r="AE67" s="122">
        <v>11</v>
      </c>
      <c r="AF67" s="122">
        <v>12</v>
      </c>
      <c r="AG67" s="122">
        <v>13</v>
      </c>
      <c r="AH67" s="122">
        <v>14</v>
      </c>
      <c r="AI67" s="122">
        <v>15</v>
      </c>
      <c r="AJ67" s="123"/>
      <c r="AK67" s="121" t="s">
        <v>33</v>
      </c>
      <c r="AL67" s="108">
        <v>6</v>
      </c>
      <c r="AM67" s="108">
        <v>7</v>
      </c>
      <c r="AN67" s="108">
        <v>8</v>
      </c>
      <c r="AO67" s="108">
        <v>9</v>
      </c>
      <c r="AP67" s="108">
        <v>10</v>
      </c>
      <c r="AQ67" s="108">
        <v>11</v>
      </c>
      <c r="AR67" s="108">
        <v>12</v>
      </c>
      <c r="AS67" s="108">
        <v>13</v>
      </c>
      <c r="AT67" s="108">
        <v>14</v>
      </c>
      <c r="AU67" s="108">
        <v>15</v>
      </c>
      <c r="AV67" s="123"/>
      <c r="AW67" s="121" t="s">
        <v>34</v>
      </c>
      <c r="AX67" s="108">
        <v>6</v>
      </c>
      <c r="AY67" s="108">
        <v>7</v>
      </c>
      <c r="AZ67" s="108">
        <v>8</v>
      </c>
      <c r="BA67" s="108">
        <v>9</v>
      </c>
      <c r="BB67" s="108">
        <v>10</v>
      </c>
      <c r="BC67" s="108">
        <v>11</v>
      </c>
      <c r="BD67" s="108">
        <v>12</v>
      </c>
      <c r="BE67" s="108">
        <v>13</v>
      </c>
      <c r="BF67" s="108">
        <v>14</v>
      </c>
      <c r="BG67" s="108">
        <v>15</v>
      </c>
      <c r="BI67" s="174" t="s">
        <v>54</v>
      </c>
      <c r="BJ67" s="226" t="s">
        <v>69</v>
      </c>
      <c r="BK67" s="226" t="s">
        <v>70</v>
      </c>
      <c r="BL67" s="226" t="s">
        <v>71</v>
      </c>
      <c r="BM67" s="226" t="s">
        <v>72</v>
      </c>
      <c r="BN67" s="226" t="s">
        <v>57</v>
      </c>
      <c r="BO67" s="226" t="s">
        <v>58</v>
      </c>
      <c r="BP67" s="226" t="s">
        <v>25</v>
      </c>
    </row>
    <row r="68" spans="1:68" s="51" customFormat="1" ht="18">
      <c r="A68" s="48" t="str">
        <f>A62</f>
        <v>Grupo</v>
      </c>
      <c r="B68" s="49" t="s">
        <v>12</v>
      </c>
      <c r="C68" s="50" t="s">
        <v>2</v>
      </c>
      <c r="D68" s="97" t="s">
        <v>15</v>
      </c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119"/>
      <c r="U68" s="127">
        <f>SUM(Z68:AI70)</f>
        <v>0</v>
      </c>
      <c r="V68" s="127">
        <f>SUM(AL68:AU70)</f>
        <v>0</v>
      </c>
      <c r="W68" s="127">
        <f>SUM(AX68:BG70)</f>
        <v>0</v>
      </c>
      <c r="Y68" s="122">
        <v>4</v>
      </c>
      <c r="Z68" s="109">
        <f>1*IF(AND(Z67=C67,Y68=D70),1,0)</f>
        <v>0</v>
      </c>
      <c r="AA68" s="109">
        <f>3*IF(AND(AA67=C67,Y68=D70),1,0)</f>
        <v>0</v>
      </c>
      <c r="AB68" s="109">
        <f>6*IF(AND(AB67=C67,Y68=D70),1,0)</f>
        <v>0</v>
      </c>
      <c r="AC68" s="109">
        <f>10*IF(AND(AC67=C67,Y68=D70),1,0)</f>
        <v>0</v>
      </c>
      <c r="AD68" s="109">
        <f>15*IF(AND(AD67=C67,Y68=D70),1,0)</f>
        <v>0</v>
      </c>
      <c r="AE68" s="109">
        <f>21*IF(AND(AE67=C67,Y68=D70),1,0)</f>
        <v>0</v>
      </c>
      <c r="AF68" s="109">
        <f>28*IF(AND(AF67=C67,Y68=D70),1,0)</f>
        <v>0</v>
      </c>
      <c r="AG68" s="109">
        <f>36*IF(AND(AG67=C67,Y68=D70),1,0)</f>
        <v>0</v>
      </c>
      <c r="AH68" s="109">
        <f>45*IF(AND(AH67=C67,Y68=D70),1,0)</f>
        <v>0</v>
      </c>
      <c r="AI68" s="109">
        <f>55*IF(AND(AI67=C67,Y68=D70),1,0)</f>
        <v>0</v>
      </c>
      <c r="AJ68" s="124"/>
      <c r="AK68" s="109">
        <v>4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24"/>
      <c r="AW68" s="109">
        <v>4</v>
      </c>
      <c r="AX68" s="109">
        <v>0</v>
      </c>
      <c r="AY68" s="109">
        <v>0</v>
      </c>
      <c r="AZ68" s="109">
        <v>0</v>
      </c>
      <c r="BA68" s="109">
        <v>0</v>
      </c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I68" s="176"/>
      <c r="BJ68" s="175">
        <f aca="true" t="shared" si="18" ref="BJ68:BP68">IF($D69="","",IF($D69=BJ67,"X",""))</f>
      </c>
      <c r="BK68" s="175">
        <f t="shared" si="18"/>
      </c>
      <c r="BL68" s="175">
        <f t="shared" si="18"/>
      </c>
      <c r="BM68" s="175">
        <f t="shared" si="18"/>
      </c>
      <c r="BN68" s="175">
        <f t="shared" si="18"/>
      </c>
      <c r="BO68" s="175">
        <f t="shared" si="18"/>
      </c>
      <c r="BP68" s="175">
        <f t="shared" si="18"/>
      </c>
    </row>
    <row r="69" spans="1:68" s="55" customFormat="1" ht="12.75">
      <c r="A69" s="52" t="str">
        <f>A63</f>
        <v>001</v>
      </c>
      <c r="B69" s="53">
        <f>IF(AND(C67&gt;=6,C67&lt;&gt;"",B$27&lt;&gt;""),B$27,"")</f>
      </c>
      <c r="C69" s="38">
        <f>IF(AND(C67&gt;0,C67&lt;&gt;"",C$27&lt;&gt;""),C$27,"")</f>
      </c>
      <c r="D69" s="201">
        <f>IF(AND(C67&gt;=6,B69&lt;&gt;"",C69&lt;&gt;""),CHOOSE(SUM(E69:S69)+1,"0","1","2","3","Quadra","Quina","SENA","Verifique","Verifique","Verifique","Verifique","Verifique","Verifique","Verifique","Verifique","Verifique"),"")</f>
      </c>
      <c r="E69" s="263">
        <f aca="true" t="shared" si="19" ref="E69:S69">IF(E68&lt;&gt;"",IF(SUMIF($E$27:$J$27,E68,$E$27:$J$27)=E68,1,0),0)</f>
        <v>0</v>
      </c>
      <c r="F69" s="263">
        <f t="shared" si="19"/>
        <v>0</v>
      </c>
      <c r="G69" s="263">
        <f t="shared" si="19"/>
        <v>0</v>
      </c>
      <c r="H69" s="263">
        <f t="shared" si="19"/>
        <v>0</v>
      </c>
      <c r="I69" s="263">
        <f t="shared" si="19"/>
        <v>0</v>
      </c>
      <c r="J69" s="263">
        <f t="shared" si="19"/>
        <v>0</v>
      </c>
      <c r="K69" s="263">
        <f t="shared" si="19"/>
        <v>0</v>
      </c>
      <c r="L69" s="263">
        <f t="shared" si="19"/>
        <v>0</v>
      </c>
      <c r="M69" s="263">
        <f t="shared" si="19"/>
        <v>0</v>
      </c>
      <c r="N69" s="263">
        <f t="shared" si="19"/>
        <v>0</v>
      </c>
      <c r="O69" s="263">
        <f t="shared" si="19"/>
        <v>0</v>
      </c>
      <c r="P69" s="263">
        <f t="shared" si="19"/>
        <v>0</v>
      </c>
      <c r="Q69" s="263">
        <f t="shared" si="19"/>
        <v>0</v>
      </c>
      <c r="R69" s="263">
        <f t="shared" si="19"/>
        <v>0</v>
      </c>
      <c r="S69" s="263">
        <f t="shared" si="19"/>
        <v>0</v>
      </c>
      <c r="T69" s="120"/>
      <c r="Y69" s="125">
        <v>5</v>
      </c>
      <c r="Z69" s="126">
        <v>0</v>
      </c>
      <c r="AA69" s="109">
        <f>5*IF(AND(AA67=C67,Y69=D70),1,0)</f>
        <v>0</v>
      </c>
      <c r="AB69" s="109">
        <f>15*IF(AND(AB67=C67,Y69=D70),1,0)</f>
        <v>0</v>
      </c>
      <c r="AC69" s="109">
        <f>30*IF(AND(AC67=C67,Y69=D70),1,0)</f>
        <v>0</v>
      </c>
      <c r="AD69" s="109">
        <f>50*IF(AND(AD67=C67,Y69=D70),1,0)</f>
        <v>0</v>
      </c>
      <c r="AE69" s="109">
        <f>75*IF(AND(AE67=C67,Y69=D70),1,0)</f>
        <v>0</v>
      </c>
      <c r="AF69" s="109">
        <f>105*IF(AND(AF67=C67,Y69=D70),1,0)</f>
        <v>0</v>
      </c>
      <c r="AG69" s="109">
        <f>140*IF(AND(AG67=C67,Y69=D70),1,0)</f>
        <v>0</v>
      </c>
      <c r="AH69" s="109">
        <f>180*IF(AND(AH67=C67,Y69=D70),1,0)</f>
        <v>0</v>
      </c>
      <c r="AI69" s="109">
        <f>225*IF(AND(AI67=C67,Y69=D70),1,0)</f>
        <v>0</v>
      </c>
      <c r="AJ69" s="126"/>
      <c r="AK69" s="126">
        <v>5</v>
      </c>
      <c r="AL69" s="109">
        <f>1*IF(AND(AL67=C67,AK69=D70),1,0)</f>
        <v>0</v>
      </c>
      <c r="AM69" s="109">
        <f>2*IF(AND(AM67=C67,AK69=D70),1,0)</f>
        <v>0</v>
      </c>
      <c r="AN69" s="109">
        <f>3*IF(AND(AN67=C67,AK69=D70),1,0)</f>
        <v>0</v>
      </c>
      <c r="AO69" s="109">
        <f>4*IF(AND(AO67=C67,AK69=D70),1,0)</f>
        <v>0</v>
      </c>
      <c r="AP69" s="109">
        <f>5*IF(AND(AP67=C67,AK69=D70),1,0)</f>
        <v>0</v>
      </c>
      <c r="AQ69" s="109">
        <f>6*IF(AND(AQ67=C67,AK69=D70),1,0)</f>
        <v>0</v>
      </c>
      <c r="AR69" s="109">
        <f>7*IF(AND(AR67=C67,AK69=D70),1,0)</f>
        <v>0</v>
      </c>
      <c r="AS69" s="109">
        <f>8*IF(AND(AS67=C67,AK69=D70),1,0)</f>
        <v>0</v>
      </c>
      <c r="AT69" s="109">
        <f>9*IF(AND(AT67=C67,AK69=D70),1,0)</f>
        <v>0</v>
      </c>
      <c r="AU69" s="109">
        <f>10*IF(AND(AU67=C67,AK69=D70),1,0)</f>
        <v>0</v>
      </c>
      <c r="AV69" s="126"/>
      <c r="AW69" s="126">
        <v>5</v>
      </c>
      <c r="AX69" s="109">
        <v>0</v>
      </c>
      <c r="AY69" s="109">
        <v>0</v>
      </c>
      <c r="AZ69" s="109">
        <v>0</v>
      </c>
      <c r="BA69" s="109">
        <v>0</v>
      </c>
      <c r="BB69" s="109">
        <v>0</v>
      </c>
      <c r="BC69" s="109">
        <v>0</v>
      </c>
      <c r="BD69" s="109">
        <v>0</v>
      </c>
      <c r="BE69" s="109">
        <v>0</v>
      </c>
      <c r="BF69" s="109">
        <v>0</v>
      </c>
      <c r="BG69" s="109">
        <v>0</v>
      </c>
      <c r="BI69" s="176"/>
      <c r="BJ69" s="176"/>
      <c r="BK69" s="176"/>
      <c r="BL69" s="176"/>
      <c r="BM69" s="176"/>
      <c r="BN69" s="176"/>
      <c r="BO69" s="176"/>
      <c r="BP69" s="176"/>
    </row>
    <row r="70" spans="1:59" ht="15">
      <c r="A70" s="56"/>
      <c r="B70" s="206" t="s">
        <v>62</v>
      </c>
      <c r="C70" s="208">
        <f>C64+1</f>
        <v>7</v>
      </c>
      <c r="D70" s="129">
        <f>SUM(E69:S69)</f>
        <v>0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17"/>
      <c r="U70" s="82"/>
      <c r="V70" s="117"/>
      <c r="W70" s="117"/>
      <c r="Y70" s="122">
        <v>6</v>
      </c>
      <c r="Z70" s="108">
        <v>0</v>
      </c>
      <c r="AA70" s="109">
        <v>0</v>
      </c>
      <c r="AB70" s="109">
        <f>15*IF(AND(AB67=C67,Y70=D70),1,0)</f>
        <v>0</v>
      </c>
      <c r="AC70" s="109">
        <f>45*IF(AND(AC67=C67,Y70=D70),1,0)</f>
        <v>0</v>
      </c>
      <c r="AD70" s="109">
        <f>90*IF(AND(AD67=C67,Y70=D70),1,0)</f>
        <v>0</v>
      </c>
      <c r="AE70" s="109">
        <f>150*IF(AND(AE67=C67,Y70=D70),1,0)</f>
        <v>0</v>
      </c>
      <c r="AF70" s="109">
        <f>225*IF(AND(AF67=C67,Y70=D70),1,0)</f>
        <v>0</v>
      </c>
      <c r="AG70" s="109">
        <f>315*IF(AND(AG67=C67,Y70=D70),1,0)</f>
        <v>0</v>
      </c>
      <c r="AH70" s="109">
        <f>420*IF(AND(AH67=C67,Y70=D70),1,0)</f>
        <v>0</v>
      </c>
      <c r="AI70" s="109">
        <f>540*IF(AND(AI67=C67,Y70=D70),1,0)</f>
        <v>0</v>
      </c>
      <c r="AJ70" s="108"/>
      <c r="AK70" s="108">
        <v>6</v>
      </c>
      <c r="AL70" s="108">
        <v>0</v>
      </c>
      <c r="AM70" s="109">
        <f>6*IF(AND(AM67=C67,AK70=D70),1,0)</f>
        <v>0</v>
      </c>
      <c r="AN70" s="109">
        <f>12*IF(AND(AN67=C67,AK70=D70),1,0)</f>
        <v>0</v>
      </c>
      <c r="AO70" s="109">
        <f>18*IF(AND(AO67=C67,AK70=D70),1,0)</f>
        <v>0</v>
      </c>
      <c r="AP70" s="109">
        <f>24*IF(AND(AP67=C67,AK70=D70),1,0)</f>
        <v>0</v>
      </c>
      <c r="AQ70" s="109">
        <f>30*IF(AND(AQ67=C67,AK70=D70),1,0)</f>
        <v>0</v>
      </c>
      <c r="AR70" s="109">
        <f>36*IF(AND(AR67=C67,AK70=D70),1,0)</f>
        <v>0</v>
      </c>
      <c r="AS70" s="109">
        <f>42*IF(AND(AS67=C67,AK70=D70),1,0)</f>
        <v>0</v>
      </c>
      <c r="AT70" s="109">
        <f>48*IF(AND(AT67=C67,AK70=D70),1,0)</f>
        <v>0</v>
      </c>
      <c r="AU70" s="109">
        <f>54*IF(AND(AU67=C67,AK70=D70),1,0)</f>
        <v>0</v>
      </c>
      <c r="AV70" s="108"/>
      <c r="AW70" s="108">
        <v>6</v>
      </c>
      <c r="AX70" s="109">
        <f>1*IF(AND(AX67=C67,AW70=D70),1,0)</f>
        <v>0</v>
      </c>
      <c r="AY70" s="109">
        <f>1*IF(AND(AY67=C67,AW70=D70),1,0)</f>
        <v>0</v>
      </c>
      <c r="AZ70" s="109">
        <f>1*IF(AND(AZ67=C67,AW70=D70),1,0)</f>
        <v>0</v>
      </c>
      <c r="BA70" s="109">
        <f>1*IF(AND(BA67=C67,AW70=D70),1,0)</f>
        <v>0</v>
      </c>
      <c r="BB70" s="109">
        <f>1*IF(AND(BB67=C67,AW70=D70),1,0)</f>
        <v>0</v>
      </c>
      <c r="BC70" s="109">
        <f>1*IF(AND(BC67=C67,AW70=D70),1,0)</f>
        <v>0</v>
      </c>
      <c r="BD70" s="109">
        <f>1*IF(AND(BD67=C67,AW70=D70),1,0)</f>
        <v>0</v>
      </c>
      <c r="BE70" s="109">
        <f>1*IF(AND(BE67=C67,AW70=D70),1,0)</f>
        <v>0</v>
      </c>
      <c r="BF70" s="109">
        <f>1*IF(AND(BF67=C67,AW70=D70),1,0)</f>
        <v>0</v>
      </c>
      <c r="BG70" s="109">
        <f>1*IF(AND(BG67=C67,AW70=D70),1,0)</f>
        <v>0</v>
      </c>
    </row>
    <row r="71" spans="1:57" ht="12.75">
      <c r="A71" s="30"/>
      <c r="B71" s="31"/>
      <c r="T71" s="32"/>
      <c r="W71" s="92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I71" s="106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U71" s="80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</row>
    <row r="72" spans="1:20" ht="12.75">
      <c r="A72" s="30"/>
      <c r="B72" s="31"/>
      <c r="C72" s="41"/>
      <c r="D72" s="104"/>
      <c r="E72" s="41"/>
      <c r="F72" s="41"/>
      <c r="G72" s="41"/>
      <c r="T72" s="32"/>
    </row>
    <row r="73" spans="1:68" s="47" customFormat="1" ht="23.25">
      <c r="A73" s="42"/>
      <c r="B73" s="43">
        <f>IF(COUNTIF(E74:S74,"&gt;0")&gt;=6,"Cartão com","")</f>
      </c>
      <c r="C73" s="44">
        <f>IF(COUNTIF(E74:S74,"&gt;0")&gt;=6,COUNTIF(E74:S74,"&gt;0"),"")</f>
      </c>
      <c r="D73" s="102">
        <f>IF(COUNTIF(E74:S74,"&gt;0")&gt;=6,"dezenas","")</f>
      </c>
      <c r="E73" s="45">
        <v>1</v>
      </c>
      <c r="F73" s="46">
        <v>2</v>
      </c>
      <c r="G73" s="46">
        <v>3</v>
      </c>
      <c r="H73" s="45">
        <v>4</v>
      </c>
      <c r="I73" s="45">
        <v>5</v>
      </c>
      <c r="J73" s="45">
        <v>6</v>
      </c>
      <c r="K73" s="45">
        <v>7</v>
      </c>
      <c r="L73" s="45">
        <v>8</v>
      </c>
      <c r="M73" s="45">
        <v>9</v>
      </c>
      <c r="N73" s="45">
        <v>10</v>
      </c>
      <c r="O73" s="45">
        <v>11</v>
      </c>
      <c r="P73" s="45">
        <v>12</v>
      </c>
      <c r="Q73" s="45">
        <v>13</v>
      </c>
      <c r="R73" s="45">
        <v>14</v>
      </c>
      <c r="S73" s="45">
        <v>15</v>
      </c>
      <c r="T73" s="118"/>
      <c r="U73" s="128" t="s">
        <v>23</v>
      </c>
      <c r="V73" s="128" t="s">
        <v>24</v>
      </c>
      <c r="W73" s="128" t="s">
        <v>25</v>
      </c>
      <c r="Y73" s="121" t="s">
        <v>32</v>
      </c>
      <c r="Z73" s="122">
        <v>6</v>
      </c>
      <c r="AA73" s="122">
        <v>7</v>
      </c>
      <c r="AB73" s="122">
        <v>8</v>
      </c>
      <c r="AC73" s="122">
        <v>9</v>
      </c>
      <c r="AD73" s="122">
        <v>10</v>
      </c>
      <c r="AE73" s="122">
        <v>11</v>
      </c>
      <c r="AF73" s="122">
        <v>12</v>
      </c>
      <c r="AG73" s="122">
        <v>13</v>
      </c>
      <c r="AH73" s="122">
        <v>14</v>
      </c>
      <c r="AI73" s="122">
        <v>15</v>
      </c>
      <c r="AJ73" s="123"/>
      <c r="AK73" s="121" t="s">
        <v>33</v>
      </c>
      <c r="AL73" s="108">
        <v>6</v>
      </c>
      <c r="AM73" s="108">
        <v>7</v>
      </c>
      <c r="AN73" s="108">
        <v>8</v>
      </c>
      <c r="AO73" s="108">
        <v>9</v>
      </c>
      <c r="AP73" s="108">
        <v>10</v>
      </c>
      <c r="AQ73" s="108">
        <v>11</v>
      </c>
      <c r="AR73" s="108">
        <v>12</v>
      </c>
      <c r="AS73" s="108">
        <v>13</v>
      </c>
      <c r="AT73" s="108">
        <v>14</v>
      </c>
      <c r="AU73" s="108">
        <v>15</v>
      </c>
      <c r="AV73" s="123"/>
      <c r="AW73" s="121" t="s">
        <v>34</v>
      </c>
      <c r="AX73" s="108">
        <v>6</v>
      </c>
      <c r="AY73" s="108">
        <v>7</v>
      </c>
      <c r="AZ73" s="108">
        <v>8</v>
      </c>
      <c r="BA73" s="108">
        <v>9</v>
      </c>
      <c r="BB73" s="108">
        <v>10</v>
      </c>
      <c r="BC73" s="108">
        <v>11</v>
      </c>
      <c r="BD73" s="108">
        <v>12</v>
      </c>
      <c r="BE73" s="108">
        <v>13</v>
      </c>
      <c r="BF73" s="108">
        <v>14</v>
      </c>
      <c r="BG73" s="108">
        <v>15</v>
      </c>
      <c r="BI73" s="174" t="s">
        <v>54</v>
      </c>
      <c r="BJ73" s="226" t="s">
        <v>69</v>
      </c>
      <c r="BK73" s="226" t="s">
        <v>70</v>
      </c>
      <c r="BL73" s="226" t="s">
        <v>71</v>
      </c>
      <c r="BM73" s="226" t="s">
        <v>72</v>
      </c>
      <c r="BN73" s="226" t="s">
        <v>57</v>
      </c>
      <c r="BO73" s="226" t="s">
        <v>58</v>
      </c>
      <c r="BP73" s="226" t="s">
        <v>25</v>
      </c>
    </row>
    <row r="74" spans="1:68" s="51" customFormat="1" ht="18">
      <c r="A74" s="48" t="str">
        <f>A68</f>
        <v>Grupo</v>
      </c>
      <c r="B74" s="49" t="s">
        <v>12</v>
      </c>
      <c r="C74" s="50" t="s">
        <v>2</v>
      </c>
      <c r="D74" s="97" t="s">
        <v>15</v>
      </c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119"/>
      <c r="U74" s="127">
        <f>SUM(Z74:AI76)</f>
        <v>0</v>
      </c>
      <c r="V74" s="127">
        <f>SUM(AL74:AU76)</f>
        <v>0</v>
      </c>
      <c r="W74" s="127">
        <f>SUM(AX74:BG76)</f>
        <v>0</v>
      </c>
      <c r="Y74" s="122">
        <v>4</v>
      </c>
      <c r="Z74" s="109">
        <f>1*IF(AND(Z73=C73,Y74=D76),1,0)</f>
        <v>0</v>
      </c>
      <c r="AA74" s="109">
        <f>3*IF(AND(AA73=C73,Y74=D76),1,0)</f>
        <v>0</v>
      </c>
      <c r="AB74" s="109">
        <f>6*IF(AND(AB73=C73,Y74=D76),1,0)</f>
        <v>0</v>
      </c>
      <c r="AC74" s="109">
        <f>10*IF(AND(AC73=C73,Y74=D76),1,0)</f>
        <v>0</v>
      </c>
      <c r="AD74" s="109">
        <f>15*IF(AND(AD73=C73,Y74=D76),1,0)</f>
        <v>0</v>
      </c>
      <c r="AE74" s="109">
        <f>21*IF(AND(AE73=C73,Y74=D76),1,0)</f>
        <v>0</v>
      </c>
      <c r="AF74" s="109">
        <f>28*IF(AND(AF73=C73,Y74=D76),1,0)</f>
        <v>0</v>
      </c>
      <c r="AG74" s="109">
        <f>36*IF(AND(AG73=C73,Y74=D76),1,0)</f>
        <v>0</v>
      </c>
      <c r="AH74" s="109">
        <f>45*IF(AND(AH73=C73,Y74=D76),1,0)</f>
        <v>0</v>
      </c>
      <c r="AI74" s="109">
        <f>55*IF(AND(AI73=C73,Y74=D76),1,0)</f>
        <v>0</v>
      </c>
      <c r="AJ74" s="124"/>
      <c r="AK74" s="109">
        <v>4</v>
      </c>
      <c r="AL74" s="109">
        <v>0</v>
      </c>
      <c r="AM74" s="109">
        <v>0</v>
      </c>
      <c r="AN74" s="109">
        <v>0</v>
      </c>
      <c r="AO74" s="109">
        <v>0</v>
      </c>
      <c r="AP74" s="109">
        <v>0</v>
      </c>
      <c r="AQ74" s="109">
        <v>0</v>
      </c>
      <c r="AR74" s="109">
        <v>0</v>
      </c>
      <c r="AS74" s="109">
        <v>0</v>
      </c>
      <c r="AT74" s="109">
        <v>0</v>
      </c>
      <c r="AU74" s="109">
        <v>0</v>
      </c>
      <c r="AV74" s="124"/>
      <c r="AW74" s="109">
        <v>4</v>
      </c>
      <c r="AX74" s="109">
        <v>0</v>
      </c>
      <c r="AY74" s="109">
        <v>0</v>
      </c>
      <c r="AZ74" s="109">
        <v>0</v>
      </c>
      <c r="BA74" s="109">
        <v>0</v>
      </c>
      <c r="BB74" s="109">
        <v>0</v>
      </c>
      <c r="BC74" s="109">
        <v>0</v>
      </c>
      <c r="BD74" s="109">
        <v>0</v>
      </c>
      <c r="BE74" s="109">
        <v>0</v>
      </c>
      <c r="BF74" s="109">
        <v>0</v>
      </c>
      <c r="BG74" s="109">
        <v>0</v>
      </c>
      <c r="BI74" s="176"/>
      <c r="BJ74" s="175">
        <f aca="true" t="shared" si="20" ref="BJ74:BP74">IF($D75="","",IF($D75=BJ73,"X",""))</f>
      </c>
      <c r="BK74" s="175">
        <f t="shared" si="20"/>
      </c>
      <c r="BL74" s="175">
        <f t="shared" si="20"/>
      </c>
      <c r="BM74" s="175">
        <f t="shared" si="20"/>
      </c>
      <c r="BN74" s="175">
        <f t="shared" si="20"/>
      </c>
      <c r="BO74" s="175">
        <f t="shared" si="20"/>
      </c>
      <c r="BP74" s="175">
        <f t="shared" si="20"/>
      </c>
    </row>
    <row r="75" spans="1:68" s="55" customFormat="1" ht="12.75">
      <c r="A75" s="52" t="str">
        <f>A69</f>
        <v>001</v>
      </c>
      <c r="B75" s="53">
        <f>IF(AND(C73&gt;=6,C73&lt;&gt;"",B$27&lt;&gt;""),B$27,"")</f>
      </c>
      <c r="C75" s="38">
        <f>IF(AND(C73&gt;0,C73&lt;&gt;"",C$27&lt;&gt;""),C$27,"")</f>
      </c>
      <c r="D75" s="201">
        <f>IF(AND(C73&gt;=6,B75&lt;&gt;"",C75&lt;&gt;""),CHOOSE(SUM(E75:S75)+1,"0","1","2","3","Quadra","Quina","SENA","Verifique","Verifique","Verifique","Verifique","Verifique","Verifique","Verifique","Verifique","Verifique"),"")</f>
      </c>
      <c r="E75" s="263">
        <f aca="true" t="shared" si="21" ref="E75:S75">IF(E74&lt;&gt;"",IF(SUMIF($E$27:$J$27,E74,$E$27:$J$27)=E74,1,0),0)</f>
        <v>0</v>
      </c>
      <c r="F75" s="263">
        <f t="shared" si="21"/>
        <v>0</v>
      </c>
      <c r="G75" s="263">
        <f t="shared" si="21"/>
        <v>0</v>
      </c>
      <c r="H75" s="263">
        <f t="shared" si="21"/>
        <v>0</v>
      </c>
      <c r="I75" s="263">
        <f t="shared" si="21"/>
        <v>0</v>
      </c>
      <c r="J75" s="263">
        <f t="shared" si="21"/>
        <v>0</v>
      </c>
      <c r="K75" s="263">
        <f t="shared" si="21"/>
        <v>0</v>
      </c>
      <c r="L75" s="263">
        <f t="shared" si="21"/>
        <v>0</v>
      </c>
      <c r="M75" s="263">
        <f t="shared" si="21"/>
        <v>0</v>
      </c>
      <c r="N75" s="263">
        <f t="shared" si="21"/>
        <v>0</v>
      </c>
      <c r="O75" s="263">
        <f t="shared" si="21"/>
        <v>0</v>
      </c>
      <c r="P75" s="263">
        <f t="shared" si="21"/>
        <v>0</v>
      </c>
      <c r="Q75" s="263">
        <f t="shared" si="21"/>
        <v>0</v>
      </c>
      <c r="R75" s="263">
        <f t="shared" si="21"/>
        <v>0</v>
      </c>
      <c r="S75" s="263">
        <f t="shared" si="21"/>
        <v>0</v>
      </c>
      <c r="T75" s="120"/>
      <c r="Y75" s="125">
        <v>5</v>
      </c>
      <c r="Z75" s="126">
        <v>0</v>
      </c>
      <c r="AA75" s="109">
        <f>5*IF(AND(AA73=C73,Y75=D76),1,0)</f>
        <v>0</v>
      </c>
      <c r="AB75" s="109">
        <f>15*IF(AND(AB73=C73,Y75=D76),1,0)</f>
        <v>0</v>
      </c>
      <c r="AC75" s="109">
        <f>30*IF(AND(AC73=C73,Y75=D76),1,0)</f>
        <v>0</v>
      </c>
      <c r="AD75" s="109">
        <f>50*IF(AND(AD73=C73,Y75=D76),1,0)</f>
        <v>0</v>
      </c>
      <c r="AE75" s="109">
        <f>75*IF(AND(AE73=C73,Y75=D76),1,0)</f>
        <v>0</v>
      </c>
      <c r="AF75" s="109">
        <f>105*IF(AND(AF73=C73,Y75=D76),1,0)</f>
        <v>0</v>
      </c>
      <c r="AG75" s="109">
        <f>140*IF(AND(AG73=C73,Y75=D76),1,0)</f>
        <v>0</v>
      </c>
      <c r="AH75" s="109">
        <f>180*IF(AND(AH73=C73,Y75=D76),1,0)</f>
        <v>0</v>
      </c>
      <c r="AI75" s="109">
        <f>225*IF(AND(AI73=C73,Y75=D76),1,0)</f>
        <v>0</v>
      </c>
      <c r="AJ75" s="126"/>
      <c r="AK75" s="126">
        <v>5</v>
      </c>
      <c r="AL75" s="109">
        <f>1*IF(AND(AL73=C73,AK75=D76),1,0)</f>
        <v>0</v>
      </c>
      <c r="AM75" s="109">
        <f>2*IF(AND(AM73=C73,AK75=D76),1,0)</f>
        <v>0</v>
      </c>
      <c r="AN75" s="109">
        <f>3*IF(AND(AN73=C73,AK75=D76),1,0)</f>
        <v>0</v>
      </c>
      <c r="AO75" s="109">
        <f>4*IF(AND(AO73=C73,AK75=D76),1,0)</f>
        <v>0</v>
      </c>
      <c r="AP75" s="109">
        <f>5*IF(AND(AP73=C73,AK75=D76),1,0)</f>
        <v>0</v>
      </c>
      <c r="AQ75" s="109">
        <f>6*IF(AND(AQ73=C73,AK75=D76),1,0)</f>
        <v>0</v>
      </c>
      <c r="AR75" s="109">
        <f>7*IF(AND(AR73=C73,AK75=D76),1,0)</f>
        <v>0</v>
      </c>
      <c r="AS75" s="109">
        <f>8*IF(AND(AS73=C73,AK75=D76),1,0)</f>
        <v>0</v>
      </c>
      <c r="AT75" s="109">
        <f>9*IF(AND(AT73=C73,AK75=D76),1,0)</f>
        <v>0</v>
      </c>
      <c r="AU75" s="109">
        <f>10*IF(AND(AU73=C73,AK75=D76),1,0)</f>
        <v>0</v>
      </c>
      <c r="AV75" s="126"/>
      <c r="AW75" s="126">
        <v>5</v>
      </c>
      <c r="AX75" s="109">
        <v>0</v>
      </c>
      <c r="AY75" s="109">
        <v>0</v>
      </c>
      <c r="AZ75" s="109">
        <v>0</v>
      </c>
      <c r="BA75" s="109">
        <v>0</v>
      </c>
      <c r="BB75" s="109">
        <v>0</v>
      </c>
      <c r="BC75" s="109">
        <v>0</v>
      </c>
      <c r="BD75" s="109">
        <v>0</v>
      </c>
      <c r="BE75" s="109">
        <v>0</v>
      </c>
      <c r="BF75" s="109">
        <v>0</v>
      </c>
      <c r="BG75" s="109">
        <v>0</v>
      </c>
      <c r="BI75" s="176"/>
      <c r="BJ75" s="176"/>
      <c r="BK75" s="176"/>
      <c r="BL75" s="176"/>
      <c r="BM75" s="176"/>
      <c r="BN75" s="176"/>
      <c r="BO75" s="176"/>
      <c r="BP75" s="176"/>
    </row>
    <row r="76" spans="1:59" ht="15">
      <c r="A76" s="56"/>
      <c r="B76" s="206" t="s">
        <v>62</v>
      </c>
      <c r="C76" s="208">
        <f>C70+1</f>
        <v>8</v>
      </c>
      <c r="D76" s="129">
        <f>SUM(E75:S75)</f>
        <v>0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17"/>
      <c r="U76" s="82"/>
      <c r="V76" s="117"/>
      <c r="W76" s="117"/>
      <c r="Y76" s="122">
        <v>6</v>
      </c>
      <c r="Z76" s="108">
        <v>0</v>
      </c>
      <c r="AA76" s="109">
        <v>0</v>
      </c>
      <c r="AB76" s="109">
        <f>15*IF(AND(AB73=C73,Y76=D76),1,0)</f>
        <v>0</v>
      </c>
      <c r="AC76" s="109">
        <f>45*IF(AND(AC73=C73,Y76=D76),1,0)</f>
        <v>0</v>
      </c>
      <c r="AD76" s="109">
        <f>90*IF(AND(AD73=C73,Y76=D76),1,0)</f>
        <v>0</v>
      </c>
      <c r="AE76" s="109">
        <f>150*IF(AND(AE73=C73,Y76=D76),1,0)</f>
        <v>0</v>
      </c>
      <c r="AF76" s="109">
        <f>225*IF(AND(AF73=C73,Y76=D76),1,0)</f>
        <v>0</v>
      </c>
      <c r="AG76" s="109">
        <f>315*IF(AND(AG73=C73,Y76=D76),1,0)</f>
        <v>0</v>
      </c>
      <c r="AH76" s="109">
        <f>420*IF(AND(AH73=C73,Y76=D76),1,0)</f>
        <v>0</v>
      </c>
      <c r="AI76" s="109">
        <f>540*IF(AND(AI73=C73,Y76=D76),1,0)</f>
        <v>0</v>
      </c>
      <c r="AJ76" s="108"/>
      <c r="AK76" s="108">
        <v>6</v>
      </c>
      <c r="AL76" s="108">
        <v>0</v>
      </c>
      <c r="AM76" s="109">
        <f>6*IF(AND(AM73=C73,AK76=D76),1,0)</f>
        <v>0</v>
      </c>
      <c r="AN76" s="109">
        <f>12*IF(AND(AN73=C73,AK76=D76),1,0)</f>
        <v>0</v>
      </c>
      <c r="AO76" s="109">
        <f>18*IF(AND(AO73=C73,AK76=D76),1,0)</f>
        <v>0</v>
      </c>
      <c r="AP76" s="109">
        <f>24*IF(AND(AP73=C73,AK76=D76),1,0)</f>
        <v>0</v>
      </c>
      <c r="AQ76" s="109">
        <f>30*IF(AND(AQ73=C73,AK76=D76),1,0)</f>
        <v>0</v>
      </c>
      <c r="AR76" s="109">
        <f>36*IF(AND(AR73=C73,AK76=D76),1,0)</f>
        <v>0</v>
      </c>
      <c r="AS76" s="109">
        <f>42*IF(AND(AS73=C73,AK76=D76),1,0)</f>
        <v>0</v>
      </c>
      <c r="AT76" s="109">
        <f>48*IF(AND(AT73=C73,AK76=D76),1,0)</f>
        <v>0</v>
      </c>
      <c r="AU76" s="109">
        <f>54*IF(AND(AU73=C73,AK76=D76),1,0)</f>
        <v>0</v>
      </c>
      <c r="AV76" s="108"/>
      <c r="AW76" s="108">
        <v>6</v>
      </c>
      <c r="AX76" s="109">
        <f>1*IF(AND(AX73=C73,AW76=D76),1,0)</f>
        <v>0</v>
      </c>
      <c r="AY76" s="109">
        <f>1*IF(AND(AY73=C73,AW76=D76),1,0)</f>
        <v>0</v>
      </c>
      <c r="AZ76" s="109">
        <f>1*IF(AND(AZ73=C73,AW76=D76),1,0)</f>
        <v>0</v>
      </c>
      <c r="BA76" s="109">
        <f>1*IF(AND(BA73=C73,AW76=D76),1,0)</f>
        <v>0</v>
      </c>
      <c r="BB76" s="109">
        <f>1*IF(AND(BB73=C73,AW76=D76),1,0)</f>
        <v>0</v>
      </c>
      <c r="BC76" s="109">
        <f>1*IF(AND(BC73=C73,AW76=D76),1,0)</f>
        <v>0</v>
      </c>
      <c r="BD76" s="109">
        <f>1*IF(AND(BD73=C73,AW76=D76),1,0)</f>
        <v>0</v>
      </c>
      <c r="BE76" s="109">
        <f>1*IF(AND(BE73=C73,AW76=D76),1,0)</f>
        <v>0</v>
      </c>
      <c r="BF76" s="109">
        <f>1*IF(AND(BF73=C73,AW76=D76),1,0)</f>
        <v>0</v>
      </c>
      <c r="BG76" s="109">
        <f>1*IF(AND(BG73=C73,AW76=D76),1,0)</f>
        <v>0</v>
      </c>
    </row>
    <row r="77" spans="1:57" ht="12.75">
      <c r="A77" s="30"/>
      <c r="B77" s="31"/>
      <c r="T77" s="32"/>
      <c r="W77" s="92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I77" s="106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U77" s="80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</row>
    <row r="78" spans="1:20" ht="12.75">
      <c r="A78" s="30"/>
      <c r="B78" s="31"/>
      <c r="C78" s="41"/>
      <c r="D78" s="104"/>
      <c r="E78" s="41"/>
      <c r="F78" s="41"/>
      <c r="G78" s="41"/>
      <c r="T78" s="32"/>
    </row>
    <row r="79" spans="1:68" s="47" customFormat="1" ht="23.25">
      <c r="A79" s="42"/>
      <c r="B79" s="43">
        <f>IF(COUNTIF(E80:S80,"&gt;0")&gt;=6,"Cartão com","")</f>
      </c>
      <c r="C79" s="44">
        <f>IF(COUNTIF(E80:S80,"&gt;0")&gt;=6,COUNTIF(E80:S80,"&gt;0"),"")</f>
      </c>
      <c r="D79" s="102">
        <f>IF(COUNTIF(E80:S80,"&gt;0")&gt;=6,"dezenas","")</f>
      </c>
      <c r="E79" s="45">
        <v>1</v>
      </c>
      <c r="F79" s="46">
        <v>2</v>
      </c>
      <c r="G79" s="46">
        <v>3</v>
      </c>
      <c r="H79" s="45">
        <v>4</v>
      </c>
      <c r="I79" s="45">
        <v>5</v>
      </c>
      <c r="J79" s="45">
        <v>6</v>
      </c>
      <c r="K79" s="45">
        <v>7</v>
      </c>
      <c r="L79" s="45">
        <v>8</v>
      </c>
      <c r="M79" s="45">
        <v>9</v>
      </c>
      <c r="N79" s="45">
        <v>10</v>
      </c>
      <c r="O79" s="45">
        <v>11</v>
      </c>
      <c r="P79" s="45">
        <v>12</v>
      </c>
      <c r="Q79" s="45">
        <v>13</v>
      </c>
      <c r="R79" s="45">
        <v>14</v>
      </c>
      <c r="S79" s="45">
        <v>15</v>
      </c>
      <c r="T79" s="118"/>
      <c r="U79" s="128" t="s">
        <v>23</v>
      </c>
      <c r="V79" s="128" t="s">
        <v>24</v>
      </c>
      <c r="W79" s="128" t="s">
        <v>25</v>
      </c>
      <c r="Y79" s="121" t="s">
        <v>32</v>
      </c>
      <c r="Z79" s="122">
        <v>6</v>
      </c>
      <c r="AA79" s="122">
        <v>7</v>
      </c>
      <c r="AB79" s="122">
        <v>8</v>
      </c>
      <c r="AC79" s="122">
        <v>9</v>
      </c>
      <c r="AD79" s="122">
        <v>10</v>
      </c>
      <c r="AE79" s="122">
        <v>11</v>
      </c>
      <c r="AF79" s="122">
        <v>12</v>
      </c>
      <c r="AG79" s="122">
        <v>13</v>
      </c>
      <c r="AH79" s="122">
        <v>14</v>
      </c>
      <c r="AI79" s="122">
        <v>15</v>
      </c>
      <c r="AJ79" s="123"/>
      <c r="AK79" s="121" t="s">
        <v>33</v>
      </c>
      <c r="AL79" s="108">
        <v>6</v>
      </c>
      <c r="AM79" s="108">
        <v>7</v>
      </c>
      <c r="AN79" s="108">
        <v>8</v>
      </c>
      <c r="AO79" s="108">
        <v>9</v>
      </c>
      <c r="AP79" s="108">
        <v>10</v>
      </c>
      <c r="AQ79" s="108">
        <v>11</v>
      </c>
      <c r="AR79" s="108">
        <v>12</v>
      </c>
      <c r="AS79" s="108">
        <v>13</v>
      </c>
      <c r="AT79" s="108">
        <v>14</v>
      </c>
      <c r="AU79" s="108">
        <v>15</v>
      </c>
      <c r="AV79" s="123"/>
      <c r="AW79" s="121" t="s">
        <v>34</v>
      </c>
      <c r="AX79" s="108">
        <v>6</v>
      </c>
      <c r="AY79" s="108">
        <v>7</v>
      </c>
      <c r="AZ79" s="108">
        <v>8</v>
      </c>
      <c r="BA79" s="108">
        <v>9</v>
      </c>
      <c r="BB79" s="108">
        <v>10</v>
      </c>
      <c r="BC79" s="108">
        <v>11</v>
      </c>
      <c r="BD79" s="108">
        <v>12</v>
      </c>
      <c r="BE79" s="108">
        <v>13</v>
      </c>
      <c r="BF79" s="108">
        <v>14</v>
      </c>
      <c r="BG79" s="108">
        <v>15</v>
      </c>
      <c r="BI79" s="174" t="s">
        <v>54</v>
      </c>
      <c r="BJ79" s="226" t="s">
        <v>69</v>
      </c>
      <c r="BK79" s="226" t="s">
        <v>70</v>
      </c>
      <c r="BL79" s="226" t="s">
        <v>71</v>
      </c>
      <c r="BM79" s="226" t="s">
        <v>72</v>
      </c>
      <c r="BN79" s="226" t="s">
        <v>57</v>
      </c>
      <c r="BO79" s="226" t="s">
        <v>58</v>
      </c>
      <c r="BP79" s="226" t="s">
        <v>25</v>
      </c>
    </row>
    <row r="80" spans="1:68" s="51" customFormat="1" ht="18">
      <c r="A80" s="48" t="str">
        <f>A74</f>
        <v>Grupo</v>
      </c>
      <c r="B80" s="49" t="s">
        <v>12</v>
      </c>
      <c r="C80" s="50" t="s">
        <v>2</v>
      </c>
      <c r="D80" s="97" t="s">
        <v>15</v>
      </c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119"/>
      <c r="U80" s="127">
        <f>SUM(Z80:AI82)</f>
        <v>0</v>
      </c>
      <c r="V80" s="127">
        <f>SUM(AL80:AU82)</f>
        <v>0</v>
      </c>
      <c r="W80" s="127">
        <f>SUM(AX80:BG82)</f>
        <v>0</v>
      </c>
      <c r="Y80" s="122">
        <v>4</v>
      </c>
      <c r="Z80" s="109">
        <f>1*IF(AND(Z79=C79,Y80=D82),1,0)</f>
        <v>0</v>
      </c>
      <c r="AA80" s="109">
        <f>3*IF(AND(AA79=C79,Y80=D82),1,0)</f>
        <v>0</v>
      </c>
      <c r="AB80" s="109">
        <f>6*IF(AND(AB79=C79,Y80=D82),1,0)</f>
        <v>0</v>
      </c>
      <c r="AC80" s="109">
        <f>10*IF(AND(AC79=C79,Y80=D82),1,0)</f>
        <v>0</v>
      </c>
      <c r="AD80" s="109">
        <f>15*IF(AND(AD79=C79,Y80=D82),1,0)</f>
        <v>0</v>
      </c>
      <c r="AE80" s="109">
        <f>21*IF(AND(AE79=C79,Y80=D82),1,0)</f>
        <v>0</v>
      </c>
      <c r="AF80" s="109">
        <f>28*IF(AND(AF79=C79,Y80=D82),1,0)</f>
        <v>0</v>
      </c>
      <c r="AG80" s="109">
        <f>36*IF(AND(AG79=C79,Y80=D82),1,0)</f>
        <v>0</v>
      </c>
      <c r="AH80" s="109">
        <f>45*IF(AND(AH79=C79,Y80=D82),1,0)</f>
        <v>0</v>
      </c>
      <c r="AI80" s="109">
        <f>55*IF(AND(AI79=C79,Y80=D82),1,0)</f>
        <v>0</v>
      </c>
      <c r="AJ80" s="124"/>
      <c r="AK80" s="109">
        <v>4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24"/>
      <c r="AW80" s="109">
        <v>4</v>
      </c>
      <c r="AX80" s="109">
        <v>0</v>
      </c>
      <c r="AY80" s="109">
        <v>0</v>
      </c>
      <c r="AZ80" s="109">
        <v>0</v>
      </c>
      <c r="BA80" s="109">
        <v>0</v>
      </c>
      <c r="BB80" s="109">
        <v>0</v>
      </c>
      <c r="BC80" s="109">
        <v>0</v>
      </c>
      <c r="BD80" s="109">
        <v>0</v>
      </c>
      <c r="BE80" s="109">
        <v>0</v>
      </c>
      <c r="BF80" s="109">
        <v>0</v>
      </c>
      <c r="BG80" s="109">
        <v>0</v>
      </c>
      <c r="BI80" s="176"/>
      <c r="BJ80" s="175">
        <f aca="true" t="shared" si="22" ref="BJ80:BP80">IF($D81="","",IF($D81=BJ79,"X",""))</f>
      </c>
      <c r="BK80" s="175">
        <f t="shared" si="22"/>
      </c>
      <c r="BL80" s="175">
        <f t="shared" si="22"/>
      </c>
      <c r="BM80" s="175">
        <f t="shared" si="22"/>
      </c>
      <c r="BN80" s="175">
        <f t="shared" si="22"/>
      </c>
      <c r="BO80" s="175">
        <f t="shared" si="22"/>
      </c>
      <c r="BP80" s="175">
        <f t="shared" si="22"/>
      </c>
    </row>
    <row r="81" spans="1:68" s="55" customFormat="1" ht="12.75">
      <c r="A81" s="52" t="str">
        <f>A75</f>
        <v>001</v>
      </c>
      <c r="B81" s="53">
        <f>IF(AND(C79&gt;=6,C79&lt;&gt;"",B$27&lt;&gt;""),B$27,"")</f>
      </c>
      <c r="C81" s="38">
        <f>IF(AND(C79&gt;0,C79&lt;&gt;"",C$27&lt;&gt;""),C$27,"")</f>
      </c>
      <c r="D81" s="201">
        <f>IF(AND(C79&gt;=6,B81&lt;&gt;"",C81&lt;&gt;""),CHOOSE(SUM(E81:S81)+1,"0","1","2","3","Quadra","Quina","SENA","Verifique","Verifique","Verifique","Verifique","Verifique","Verifique","Verifique","Verifique","Verifique"),"")</f>
      </c>
      <c r="E81" s="263">
        <f aca="true" t="shared" si="23" ref="E81:S81">IF(E80&lt;&gt;"",IF(SUMIF($E$27:$J$27,E80,$E$27:$J$27)=E80,1,0),0)</f>
        <v>0</v>
      </c>
      <c r="F81" s="263">
        <f t="shared" si="23"/>
        <v>0</v>
      </c>
      <c r="G81" s="263">
        <f t="shared" si="23"/>
        <v>0</v>
      </c>
      <c r="H81" s="263">
        <f t="shared" si="23"/>
        <v>0</v>
      </c>
      <c r="I81" s="263">
        <f t="shared" si="23"/>
        <v>0</v>
      </c>
      <c r="J81" s="263">
        <f t="shared" si="23"/>
        <v>0</v>
      </c>
      <c r="K81" s="263">
        <f t="shared" si="23"/>
        <v>0</v>
      </c>
      <c r="L81" s="263">
        <f t="shared" si="23"/>
        <v>0</v>
      </c>
      <c r="M81" s="263">
        <f t="shared" si="23"/>
        <v>0</v>
      </c>
      <c r="N81" s="263">
        <f t="shared" si="23"/>
        <v>0</v>
      </c>
      <c r="O81" s="263">
        <f t="shared" si="23"/>
        <v>0</v>
      </c>
      <c r="P81" s="263">
        <f t="shared" si="23"/>
        <v>0</v>
      </c>
      <c r="Q81" s="263">
        <f t="shared" si="23"/>
        <v>0</v>
      </c>
      <c r="R81" s="263">
        <f t="shared" si="23"/>
        <v>0</v>
      </c>
      <c r="S81" s="263">
        <f t="shared" si="23"/>
        <v>0</v>
      </c>
      <c r="T81" s="120"/>
      <c r="Y81" s="125">
        <v>5</v>
      </c>
      <c r="Z81" s="126">
        <v>0</v>
      </c>
      <c r="AA81" s="109">
        <f>5*IF(AND(AA79=C79,Y81=D82),1,0)</f>
        <v>0</v>
      </c>
      <c r="AB81" s="109">
        <f>15*IF(AND(AB79=C79,Y81=D82),1,0)</f>
        <v>0</v>
      </c>
      <c r="AC81" s="109">
        <f>30*IF(AND(AC79=C79,Y81=D82),1,0)</f>
        <v>0</v>
      </c>
      <c r="AD81" s="109">
        <f>50*IF(AND(AD79=C79,Y81=D82),1,0)</f>
        <v>0</v>
      </c>
      <c r="AE81" s="109">
        <f>75*IF(AND(AE79=C79,Y81=D82),1,0)</f>
        <v>0</v>
      </c>
      <c r="AF81" s="109">
        <f>105*IF(AND(AF79=C79,Y81=D82),1,0)</f>
        <v>0</v>
      </c>
      <c r="AG81" s="109">
        <f>140*IF(AND(AG79=C79,Y81=D82),1,0)</f>
        <v>0</v>
      </c>
      <c r="AH81" s="109">
        <f>180*IF(AND(AH79=C79,Y81=D82),1,0)</f>
        <v>0</v>
      </c>
      <c r="AI81" s="109">
        <f>225*IF(AND(AI79=C79,Y81=D82),1,0)</f>
        <v>0</v>
      </c>
      <c r="AJ81" s="126"/>
      <c r="AK81" s="126">
        <v>5</v>
      </c>
      <c r="AL81" s="109">
        <f>1*IF(AND(AL79=C79,AK81=D82),1,0)</f>
        <v>0</v>
      </c>
      <c r="AM81" s="109">
        <f>2*IF(AND(AM79=C79,AK81=D82),1,0)</f>
        <v>0</v>
      </c>
      <c r="AN81" s="109">
        <f>3*IF(AND(AN79=C79,AK81=D82),1,0)</f>
        <v>0</v>
      </c>
      <c r="AO81" s="109">
        <f>4*IF(AND(AO79=C79,AK81=D82),1,0)</f>
        <v>0</v>
      </c>
      <c r="AP81" s="109">
        <f>5*IF(AND(AP79=C79,AK81=D82),1,0)</f>
        <v>0</v>
      </c>
      <c r="AQ81" s="109">
        <f>6*IF(AND(AQ79=C79,AK81=D82),1,0)</f>
        <v>0</v>
      </c>
      <c r="AR81" s="109">
        <f>7*IF(AND(AR79=C79,AK81=D82),1,0)</f>
        <v>0</v>
      </c>
      <c r="AS81" s="109">
        <f>8*IF(AND(AS79=C79,AK81=D82),1,0)</f>
        <v>0</v>
      </c>
      <c r="AT81" s="109">
        <f>9*IF(AND(AT79=C79,AK81=D82),1,0)</f>
        <v>0</v>
      </c>
      <c r="AU81" s="109">
        <f>10*IF(AND(AU79=C79,AK81=D82),1,0)</f>
        <v>0</v>
      </c>
      <c r="AV81" s="126"/>
      <c r="AW81" s="126">
        <v>5</v>
      </c>
      <c r="AX81" s="109">
        <v>0</v>
      </c>
      <c r="AY81" s="109">
        <v>0</v>
      </c>
      <c r="AZ81" s="109">
        <v>0</v>
      </c>
      <c r="BA81" s="109">
        <v>0</v>
      </c>
      <c r="BB81" s="109">
        <v>0</v>
      </c>
      <c r="BC81" s="109">
        <v>0</v>
      </c>
      <c r="BD81" s="109">
        <v>0</v>
      </c>
      <c r="BE81" s="109">
        <v>0</v>
      </c>
      <c r="BF81" s="109">
        <v>0</v>
      </c>
      <c r="BG81" s="109">
        <v>0</v>
      </c>
      <c r="BI81" s="176"/>
      <c r="BJ81" s="176"/>
      <c r="BK81" s="176"/>
      <c r="BL81" s="176"/>
      <c r="BM81" s="176"/>
      <c r="BN81" s="176"/>
      <c r="BO81" s="176"/>
      <c r="BP81" s="176"/>
    </row>
    <row r="82" spans="1:59" ht="15">
      <c r="A82" s="56"/>
      <c r="B82" s="206" t="s">
        <v>62</v>
      </c>
      <c r="C82" s="208">
        <f>C76+1</f>
        <v>9</v>
      </c>
      <c r="D82" s="129">
        <f>SUM(E81:S81)</f>
        <v>0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17"/>
      <c r="U82" s="82"/>
      <c r="V82" s="117"/>
      <c r="W82" s="117"/>
      <c r="Y82" s="122">
        <v>6</v>
      </c>
      <c r="Z82" s="108">
        <v>0</v>
      </c>
      <c r="AA82" s="109">
        <v>0</v>
      </c>
      <c r="AB82" s="109">
        <f>15*IF(AND(AB79=C79,Y82=D82),1,0)</f>
        <v>0</v>
      </c>
      <c r="AC82" s="109">
        <f>45*IF(AND(AC79=C79,Y82=D82),1,0)</f>
        <v>0</v>
      </c>
      <c r="AD82" s="109">
        <f>90*IF(AND(AD79=C79,Y82=D82),1,0)</f>
        <v>0</v>
      </c>
      <c r="AE82" s="109">
        <f>150*IF(AND(AE79=C79,Y82=D82),1,0)</f>
        <v>0</v>
      </c>
      <c r="AF82" s="109">
        <f>225*IF(AND(AF79=C79,Y82=D82),1,0)</f>
        <v>0</v>
      </c>
      <c r="AG82" s="109">
        <f>315*IF(AND(AG79=C79,Y82=D82),1,0)</f>
        <v>0</v>
      </c>
      <c r="AH82" s="109">
        <f>420*IF(AND(AH79=C79,Y82=D82),1,0)</f>
        <v>0</v>
      </c>
      <c r="AI82" s="109">
        <f>540*IF(AND(AI79=C79,Y82=D82),1,0)</f>
        <v>0</v>
      </c>
      <c r="AJ82" s="108"/>
      <c r="AK82" s="108">
        <v>6</v>
      </c>
      <c r="AL82" s="108">
        <v>0</v>
      </c>
      <c r="AM82" s="109">
        <f>6*IF(AND(AM79=C79,AK82=D82),1,0)</f>
        <v>0</v>
      </c>
      <c r="AN82" s="109">
        <f>12*IF(AND(AN79=C79,AK82=D82),1,0)</f>
        <v>0</v>
      </c>
      <c r="AO82" s="109">
        <f>18*IF(AND(AO79=C79,AK82=D82),1,0)</f>
        <v>0</v>
      </c>
      <c r="AP82" s="109">
        <f>24*IF(AND(AP79=C79,AK82=D82),1,0)</f>
        <v>0</v>
      </c>
      <c r="AQ82" s="109">
        <f>30*IF(AND(AQ79=C79,AK82=D82),1,0)</f>
        <v>0</v>
      </c>
      <c r="AR82" s="109">
        <f>36*IF(AND(AR79=C79,AK82=D82),1,0)</f>
        <v>0</v>
      </c>
      <c r="AS82" s="109">
        <f>42*IF(AND(AS79=C79,AK82=D82),1,0)</f>
        <v>0</v>
      </c>
      <c r="AT82" s="109">
        <f>48*IF(AND(AT79=C79,AK82=D82),1,0)</f>
        <v>0</v>
      </c>
      <c r="AU82" s="109">
        <f>54*IF(AND(AU79=C79,AK82=D82),1,0)</f>
        <v>0</v>
      </c>
      <c r="AV82" s="108"/>
      <c r="AW82" s="108">
        <v>6</v>
      </c>
      <c r="AX82" s="109">
        <f>1*IF(AND(AX79=C79,AW82=D82),1,0)</f>
        <v>0</v>
      </c>
      <c r="AY82" s="109">
        <f>1*IF(AND(AY79=C79,AW82=D82),1,0)</f>
        <v>0</v>
      </c>
      <c r="AZ82" s="109">
        <f>1*IF(AND(AZ79=C79,AW82=D82),1,0)</f>
        <v>0</v>
      </c>
      <c r="BA82" s="109">
        <f>1*IF(AND(BA79=C79,AW82=D82),1,0)</f>
        <v>0</v>
      </c>
      <c r="BB82" s="109">
        <f>1*IF(AND(BB79=C79,AW82=D82),1,0)</f>
        <v>0</v>
      </c>
      <c r="BC82" s="109">
        <f>1*IF(AND(BC79=C79,AW82=D82),1,0)</f>
        <v>0</v>
      </c>
      <c r="BD82" s="109">
        <f>1*IF(AND(BD79=C79,AW82=D82),1,0)</f>
        <v>0</v>
      </c>
      <c r="BE82" s="109">
        <f>1*IF(AND(BE79=C79,AW82=D82),1,0)</f>
        <v>0</v>
      </c>
      <c r="BF82" s="109">
        <f>1*IF(AND(BF79=C79,AW82=D82),1,0)</f>
        <v>0</v>
      </c>
      <c r="BG82" s="109">
        <f>1*IF(AND(BG79=C79,AW82=D82),1,0)</f>
        <v>0</v>
      </c>
    </row>
    <row r="83" spans="1:57" ht="12.75">
      <c r="A83" s="30"/>
      <c r="B83" s="31"/>
      <c r="T83" s="32"/>
      <c r="W83" s="92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I83" s="106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U83" s="80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</row>
    <row r="84" spans="1:20" ht="12.75">
      <c r="A84" s="30"/>
      <c r="B84" s="31"/>
      <c r="C84" s="41"/>
      <c r="D84" s="104"/>
      <c r="E84" s="41"/>
      <c r="F84" s="41"/>
      <c r="G84" s="41"/>
      <c r="T84" s="32"/>
    </row>
    <row r="85" spans="1:68" s="47" customFormat="1" ht="23.25">
      <c r="A85" s="42"/>
      <c r="B85" s="43">
        <f>IF(COUNTIF(E86:S86,"&gt;0")&gt;=6,"Cartão com","")</f>
      </c>
      <c r="C85" s="44">
        <f>IF(COUNTIF(E86:S86,"&gt;0")&gt;=6,COUNTIF(E86:S86,"&gt;0"),"")</f>
      </c>
      <c r="D85" s="102">
        <f>IF(COUNTIF(E86:S86,"&gt;0")&gt;=6,"dezenas","")</f>
      </c>
      <c r="E85" s="45">
        <v>1</v>
      </c>
      <c r="F85" s="46">
        <v>2</v>
      </c>
      <c r="G85" s="46">
        <v>3</v>
      </c>
      <c r="H85" s="45">
        <v>4</v>
      </c>
      <c r="I85" s="45">
        <v>5</v>
      </c>
      <c r="J85" s="45">
        <v>6</v>
      </c>
      <c r="K85" s="45">
        <v>7</v>
      </c>
      <c r="L85" s="45">
        <v>8</v>
      </c>
      <c r="M85" s="45">
        <v>9</v>
      </c>
      <c r="N85" s="45">
        <v>10</v>
      </c>
      <c r="O85" s="45">
        <v>11</v>
      </c>
      <c r="P85" s="45">
        <v>12</v>
      </c>
      <c r="Q85" s="45">
        <v>13</v>
      </c>
      <c r="R85" s="45">
        <v>14</v>
      </c>
      <c r="S85" s="45">
        <v>15</v>
      </c>
      <c r="T85" s="118"/>
      <c r="U85" s="128" t="s">
        <v>23</v>
      </c>
      <c r="V85" s="128" t="s">
        <v>24</v>
      </c>
      <c r="W85" s="128" t="s">
        <v>25</v>
      </c>
      <c r="Y85" s="121" t="s">
        <v>32</v>
      </c>
      <c r="Z85" s="122">
        <v>6</v>
      </c>
      <c r="AA85" s="122">
        <v>7</v>
      </c>
      <c r="AB85" s="122">
        <v>8</v>
      </c>
      <c r="AC85" s="122">
        <v>9</v>
      </c>
      <c r="AD85" s="122">
        <v>10</v>
      </c>
      <c r="AE85" s="122">
        <v>11</v>
      </c>
      <c r="AF85" s="122">
        <v>12</v>
      </c>
      <c r="AG85" s="122">
        <v>13</v>
      </c>
      <c r="AH85" s="122">
        <v>14</v>
      </c>
      <c r="AI85" s="122">
        <v>15</v>
      </c>
      <c r="AJ85" s="123"/>
      <c r="AK85" s="121" t="s">
        <v>33</v>
      </c>
      <c r="AL85" s="108">
        <v>6</v>
      </c>
      <c r="AM85" s="108">
        <v>7</v>
      </c>
      <c r="AN85" s="108">
        <v>8</v>
      </c>
      <c r="AO85" s="108">
        <v>9</v>
      </c>
      <c r="AP85" s="108">
        <v>10</v>
      </c>
      <c r="AQ85" s="108">
        <v>11</v>
      </c>
      <c r="AR85" s="108">
        <v>12</v>
      </c>
      <c r="AS85" s="108">
        <v>13</v>
      </c>
      <c r="AT85" s="108">
        <v>14</v>
      </c>
      <c r="AU85" s="108">
        <v>15</v>
      </c>
      <c r="AV85" s="123"/>
      <c r="AW85" s="121" t="s">
        <v>34</v>
      </c>
      <c r="AX85" s="108">
        <v>6</v>
      </c>
      <c r="AY85" s="108">
        <v>7</v>
      </c>
      <c r="AZ85" s="108">
        <v>8</v>
      </c>
      <c r="BA85" s="108">
        <v>9</v>
      </c>
      <c r="BB85" s="108">
        <v>10</v>
      </c>
      <c r="BC85" s="108">
        <v>11</v>
      </c>
      <c r="BD85" s="108">
        <v>12</v>
      </c>
      <c r="BE85" s="108">
        <v>13</v>
      </c>
      <c r="BF85" s="108">
        <v>14</v>
      </c>
      <c r="BG85" s="108">
        <v>15</v>
      </c>
      <c r="BI85" s="174" t="s">
        <v>54</v>
      </c>
      <c r="BJ85" s="226" t="s">
        <v>69</v>
      </c>
      <c r="BK85" s="226" t="s">
        <v>70</v>
      </c>
      <c r="BL85" s="226" t="s">
        <v>71</v>
      </c>
      <c r="BM85" s="226" t="s">
        <v>72</v>
      </c>
      <c r="BN85" s="226" t="s">
        <v>57</v>
      </c>
      <c r="BO85" s="226" t="s">
        <v>58</v>
      </c>
      <c r="BP85" s="226" t="s">
        <v>25</v>
      </c>
    </row>
    <row r="86" spans="1:68" s="51" customFormat="1" ht="18">
      <c r="A86" s="48" t="str">
        <f>A80</f>
        <v>Grupo</v>
      </c>
      <c r="B86" s="49" t="s">
        <v>12</v>
      </c>
      <c r="C86" s="50" t="s">
        <v>2</v>
      </c>
      <c r="D86" s="97" t="s">
        <v>15</v>
      </c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119"/>
      <c r="U86" s="127">
        <f>SUM(Z86:AI88)</f>
        <v>0</v>
      </c>
      <c r="V86" s="127">
        <f>SUM(AL86:AU88)</f>
        <v>0</v>
      </c>
      <c r="W86" s="127">
        <f>SUM(AX86:BG88)</f>
        <v>0</v>
      </c>
      <c r="Y86" s="122">
        <v>4</v>
      </c>
      <c r="Z86" s="109">
        <f>1*IF(AND(Z85=C85,Y86=D88),1,0)</f>
        <v>0</v>
      </c>
      <c r="AA86" s="109">
        <f>3*IF(AND(AA85=C85,Y86=D88),1,0)</f>
        <v>0</v>
      </c>
      <c r="AB86" s="109">
        <f>6*IF(AND(AB85=C85,Y86=D88),1,0)</f>
        <v>0</v>
      </c>
      <c r="AC86" s="109">
        <f>10*IF(AND(AC85=C85,Y86=D88),1,0)</f>
        <v>0</v>
      </c>
      <c r="AD86" s="109">
        <f>15*IF(AND(AD85=C85,Y86=D88),1,0)</f>
        <v>0</v>
      </c>
      <c r="AE86" s="109">
        <f>21*IF(AND(AE85=C85,Y86=D88),1,0)</f>
        <v>0</v>
      </c>
      <c r="AF86" s="109">
        <f>28*IF(AND(AF85=C85,Y86=D88),1,0)</f>
        <v>0</v>
      </c>
      <c r="AG86" s="109">
        <f>36*IF(AND(AG85=C85,Y86=D88),1,0)</f>
        <v>0</v>
      </c>
      <c r="AH86" s="109">
        <f>45*IF(AND(AH85=C85,Y86=D88),1,0)</f>
        <v>0</v>
      </c>
      <c r="AI86" s="109">
        <f>55*IF(AND(AI85=C85,Y86=D88),1,0)</f>
        <v>0</v>
      </c>
      <c r="AJ86" s="124"/>
      <c r="AK86" s="109">
        <v>4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109">
        <v>0</v>
      </c>
      <c r="AV86" s="124"/>
      <c r="AW86" s="109">
        <v>4</v>
      </c>
      <c r="AX86" s="109">
        <v>0</v>
      </c>
      <c r="AY86" s="109">
        <v>0</v>
      </c>
      <c r="AZ86" s="109">
        <v>0</v>
      </c>
      <c r="BA86" s="109">
        <v>0</v>
      </c>
      <c r="BB86" s="109">
        <v>0</v>
      </c>
      <c r="BC86" s="109">
        <v>0</v>
      </c>
      <c r="BD86" s="109">
        <v>0</v>
      </c>
      <c r="BE86" s="109">
        <v>0</v>
      </c>
      <c r="BF86" s="109">
        <v>0</v>
      </c>
      <c r="BG86" s="109">
        <v>0</v>
      </c>
      <c r="BI86" s="176"/>
      <c r="BJ86" s="175">
        <f aca="true" t="shared" si="24" ref="BJ86:BP86">IF($D87="","",IF($D87=BJ85,"X",""))</f>
      </c>
      <c r="BK86" s="175">
        <f t="shared" si="24"/>
      </c>
      <c r="BL86" s="175">
        <f t="shared" si="24"/>
      </c>
      <c r="BM86" s="175">
        <f t="shared" si="24"/>
      </c>
      <c r="BN86" s="175">
        <f t="shared" si="24"/>
      </c>
      <c r="BO86" s="175">
        <f t="shared" si="24"/>
      </c>
      <c r="BP86" s="175">
        <f t="shared" si="24"/>
      </c>
    </row>
    <row r="87" spans="1:68" s="55" customFormat="1" ht="12.75">
      <c r="A87" s="52" t="str">
        <f>A81</f>
        <v>001</v>
      </c>
      <c r="B87" s="53">
        <f>IF(AND(C85&gt;=6,C85&lt;&gt;"",B$27&lt;&gt;""),B$27,"")</f>
      </c>
      <c r="C87" s="38">
        <f>IF(AND(C85&gt;0,C85&lt;&gt;"",C$27&lt;&gt;""),C$27,"")</f>
      </c>
      <c r="D87" s="201">
        <f>IF(AND(C85&gt;=6,B87&lt;&gt;"",C87&lt;&gt;""),CHOOSE(SUM(E87:S87)+1,"0","1","2","3","Quadra","Quina","SENA","Verifique","Verifique","Verifique","Verifique","Verifique","Verifique","Verifique","Verifique","Verifique"),"")</f>
      </c>
      <c r="E87" s="263">
        <f aca="true" t="shared" si="25" ref="E87:S87">IF(E86&lt;&gt;"",IF(SUMIF($E$27:$J$27,E86,$E$27:$J$27)=E86,1,0),0)</f>
        <v>0</v>
      </c>
      <c r="F87" s="263">
        <f t="shared" si="25"/>
        <v>0</v>
      </c>
      <c r="G87" s="263">
        <f t="shared" si="25"/>
        <v>0</v>
      </c>
      <c r="H87" s="263">
        <f t="shared" si="25"/>
        <v>0</v>
      </c>
      <c r="I87" s="263">
        <f t="shared" si="25"/>
        <v>0</v>
      </c>
      <c r="J87" s="263">
        <f t="shared" si="25"/>
        <v>0</v>
      </c>
      <c r="K87" s="263">
        <f t="shared" si="25"/>
        <v>0</v>
      </c>
      <c r="L87" s="263">
        <f t="shared" si="25"/>
        <v>0</v>
      </c>
      <c r="M87" s="263">
        <f t="shared" si="25"/>
        <v>0</v>
      </c>
      <c r="N87" s="263">
        <f t="shared" si="25"/>
        <v>0</v>
      </c>
      <c r="O87" s="263">
        <f t="shared" si="25"/>
        <v>0</v>
      </c>
      <c r="P87" s="263">
        <f t="shared" si="25"/>
        <v>0</v>
      </c>
      <c r="Q87" s="263">
        <f t="shared" si="25"/>
        <v>0</v>
      </c>
      <c r="R87" s="263">
        <f t="shared" si="25"/>
        <v>0</v>
      </c>
      <c r="S87" s="263">
        <f t="shared" si="25"/>
        <v>0</v>
      </c>
      <c r="T87" s="120"/>
      <c r="Y87" s="125">
        <v>5</v>
      </c>
      <c r="Z87" s="126">
        <v>0</v>
      </c>
      <c r="AA87" s="109">
        <f>5*IF(AND(AA85=C85,Y87=D88),1,0)</f>
        <v>0</v>
      </c>
      <c r="AB87" s="109">
        <f>15*IF(AND(AB85=C85,Y87=D88),1,0)</f>
        <v>0</v>
      </c>
      <c r="AC87" s="109">
        <f>30*IF(AND(AC85=C85,Y87=D88),1,0)</f>
        <v>0</v>
      </c>
      <c r="AD87" s="109">
        <f>50*IF(AND(AD85=C85,Y87=D88),1,0)</f>
        <v>0</v>
      </c>
      <c r="AE87" s="109">
        <f>75*IF(AND(AE85=C85,Y87=D88),1,0)</f>
        <v>0</v>
      </c>
      <c r="AF87" s="109">
        <f>105*IF(AND(AF85=C85,Y87=D88),1,0)</f>
        <v>0</v>
      </c>
      <c r="AG87" s="109">
        <f>140*IF(AND(AG85=C85,Y87=D88),1,0)</f>
        <v>0</v>
      </c>
      <c r="AH87" s="109">
        <f>180*IF(AND(AH85=C85,Y87=D88),1,0)</f>
        <v>0</v>
      </c>
      <c r="AI87" s="109">
        <f>225*IF(AND(AI85=C85,Y87=D88),1,0)</f>
        <v>0</v>
      </c>
      <c r="AJ87" s="126"/>
      <c r="AK87" s="126">
        <v>5</v>
      </c>
      <c r="AL87" s="109">
        <f>1*IF(AND(AL85=C85,AK87=D88),1,0)</f>
        <v>0</v>
      </c>
      <c r="AM87" s="109">
        <f>2*IF(AND(AM85=C85,AK87=D88),1,0)</f>
        <v>0</v>
      </c>
      <c r="AN87" s="109">
        <f>3*IF(AND(AN85=C85,AK87=D88),1,0)</f>
        <v>0</v>
      </c>
      <c r="AO87" s="109">
        <f>4*IF(AND(AO85=C85,AK87=D88),1,0)</f>
        <v>0</v>
      </c>
      <c r="AP87" s="109">
        <f>5*IF(AND(AP85=C85,AK87=D88),1,0)</f>
        <v>0</v>
      </c>
      <c r="AQ87" s="109">
        <f>6*IF(AND(AQ85=C85,AK87=D88),1,0)</f>
        <v>0</v>
      </c>
      <c r="AR87" s="109">
        <f>7*IF(AND(AR85=C85,AK87=D88),1,0)</f>
        <v>0</v>
      </c>
      <c r="AS87" s="109">
        <f>8*IF(AND(AS85=C85,AK87=D88),1,0)</f>
        <v>0</v>
      </c>
      <c r="AT87" s="109">
        <f>9*IF(AND(AT85=C85,AK87=D88),1,0)</f>
        <v>0</v>
      </c>
      <c r="AU87" s="109">
        <f>10*IF(AND(AU85=C85,AK87=D88),1,0)</f>
        <v>0</v>
      </c>
      <c r="AV87" s="126"/>
      <c r="AW87" s="126">
        <v>5</v>
      </c>
      <c r="AX87" s="109">
        <v>0</v>
      </c>
      <c r="AY87" s="109">
        <v>0</v>
      </c>
      <c r="AZ87" s="109">
        <v>0</v>
      </c>
      <c r="BA87" s="109">
        <v>0</v>
      </c>
      <c r="BB87" s="109">
        <v>0</v>
      </c>
      <c r="BC87" s="109">
        <v>0</v>
      </c>
      <c r="BD87" s="109">
        <v>0</v>
      </c>
      <c r="BE87" s="109">
        <v>0</v>
      </c>
      <c r="BF87" s="109">
        <v>0</v>
      </c>
      <c r="BG87" s="109">
        <v>0</v>
      </c>
      <c r="BI87" s="176"/>
      <c r="BJ87" s="176"/>
      <c r="BK87" s="176"/>
      <c r="BL87" s="176"/>
      <c r="BM87" s="176"/>
      <c r="BN87" s="176"/>
      <c r="BO87" s="176"/>
      <c r="BP87" s="176"/>
    </row>
    <row r="88" spans="1:59" ht="15">
      <c r="A88" s="56"/>
      <c r="B88" s="206" t="s">
        <v>62</v>
      </c>
      <c r="C88" s="208">
        <f>C82+1</f>
        <v>10</v>
      </c>
      <c r="D88" s="129">
        <f>SUM(E87:S87)</f>
        <v>0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17"/>
      <c r="U88" s="82"/>
      <c r="V88" s="117"/>
      <c r="W88" s="117"/>
      <c r="Y88" s="122">
        <v>6</v>
      </c>
      <c r="Z88" s="108">
        <v>0</v>
      </c>
      <c r="AA88" s="109">
        <v>0</v>
      </c>
      <c r="AB88" s="109">
        <f>15*IF(AND(AB85=C85,Y88=D88),1,0)</f>
        <v>0</v>
      </c>
      <c r="AC88" s="109">
        <f>45*IF(AND(AC85=C85,Y88=D88),1,0)</f>
        <v>0</v>
      </c>
      <c r="AD88" s="109">
        <f>90*IF(AND(AD85=C85,Y88=D88),1,0)</f>
        <v>0</v>
      </c>
      <c r="AE88" s="109">
        <f>150*IF(AND(AE85=C85,Y88=D88),1,0)</f>
        <v>0</v>
      </c>
      <c r="AF88" s="109">
        <f>225*IF(AND(AF85=C85,Y88=D88),1,0)</f>
        <v>0</v>
      </c>
      <c r="AG88" s="109">
        <f>315*IF(AND(AG85=C85,Y88=D88),1,0)</f>
        <v>0</v>
      </c>
      <c r="AH88" s="109">
        <f>420*IF(AND(AH85=C85,Y88=D88),1,0)</f>
        <v>0</v>
      </c>
      <c r="AI88" s="109">
        <f>540*IF(AND(AI85=C85,Y88=D88),1,0)</f>
        <v>0</v>
      </c>
      <c r="AJ88" s="108"/>
      <c r="AK88" s="108">
        <v>6</v>
      </c>
      <c r="AL88" s="108">
        <v>0</v>
      </c>
      <c r="AM88" s="109">
        <f>6*IF(AND(AM85=C85,AK88=D88),1,0)</f>
        <v>0</v>
      </c>
      <c r="AN88" s="109">
        <f>12*IF(AND(AN85=C85,AK88=D88),1,0)</f>
        <v>0</v>
      </c>
      <c r="AO88" s="109">
        <f>18*IF(AND(AO85=C85,AK88=D88),1,0)</f>
        <v>0</v>
      </c>
      <c r="AP88" s="109">
        <f>24*IF(AND(AP85=C85,AK88=D88),1,0)</f>
        <v>0</v>
      </c>
      <c r="AQ88" s="109">
        <f>30*IF(AND(AQ85=C85,AK88=D88),1,0)</f>
        <v>0</v>
      </c>
      <c r="AR88" s="109">
        <f>36*IF(AND(AR85=C85,AK88=D88),1,0)</f>
        <v>0</v>
      </c>
      <c r="AS88" s="109">
        <f>42*IF(AND(AS85=C85,AK88=D88),1,0)</f>
        <v>0</v>
      </c>
      <c r="AT88" s="109">
        <f>48*IF(AND(AT85=C85,AK88=D88),1,0)</f>
        <v>0</v>
      </c>
      <c r="AU88" s="109">
        <f>54*IF(AND(AU85=C85,AK88=D88),1,0)</f>
        <v>0</v>
      </c>
      <c r="AV88" s="108"/>
      <c r="AW88" s="108">
        <v>6</v>
      </c>
      <c r="AX88" s="109">
        <f>1*IF(AND(AX85=C85,AW88=D88),1,0)</f>
        <v>0</v>
      </c>
      <c r="AY88" s="109">
        <f>1*IF(AND(AY85=C85,AW88=D88),1,0)</f>
        <v>0</v>
      </c>
      <c r="AZ88" s="109">
        <f>1*IF(AND(AZ85=C85,AW88=D88),1,0)</f>
        <v>0</v>
      </c>
      <c r="BA88" s="109">
        <f>1*IF(AND(BA85=C85,AW88=D88),1,0)</f>
        <v>0</v>
      </c>
      <c r="BB88" s="109">
        <f>1*IF(AND(BB85=C85,AW88=D88),1,0)</f>
        <v>0</v>
      </c>
      <c r="BC88" s="109">
        <f>1*IF(AND(BC85=C85,AW88=D88),1,0)</f>
        <v>0</v>
      </c>
      <c r="BD88" s="109">
        <f>1*IF(AND(BD85=C85,AW88=D88),1,0)</f>
        <v>0</v>
      </c>
      <c r="BE88" s="109">
        <f>1*IF(AND(BE85=C85,AW88=D88),1,0)</f>
        <v>0</v>
      </c>
      <c r="BF88" s="109">
        <f>1*IF(AND(BF85=C85,AW88=D88),1,0)</f>
        <v>0</v>
      </c>
      <c r="BG88" s="109">
        <f>1*IF(AND(BG85=C85,AW88=D88),1,0)</f>
        <v>0</v>
      </c>
    </row>
    <row r="89" spans="1:57" ht="12.75">
      <c r="A89" s="30"/>
      <c r="B89" s="31"/>
      <c r="T89" s="32"/>
      <c r="W89" s="92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I89" s="106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U89" s="80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</row>
    <row r="90" spans="1:20" ht="12.75">
      <c r="A90" s="30"/>
      <c r="B90" s="31"/>
      <c r="C90" s="41"/>
      <c r="D90" s="104"/>
      <c r="E90" s="41"/>
      <c r="F90" s="41"/>
      <c r="G90" s="41"/>
      <c r="T90" s="32"/>
    </row>
    <row r="91" spans="1:68" s="47" customFormat="1" ht="23.25">
      <c r="A91" s="42"/>
      <c r="B91" s="43">
        <f>IF(COUNTIF(E92:S92,"&gt;0")&gt;=6,"Cartão com","")</f>
      </c>
      <c r="C91" s="44">
        <f>IF(COUNTIF(E92:S92,"&gt;0")&gt;=6,COUNTIF(E92:S92,"&gt;0"),"")</f>
      </c>
      <c r="D91" s="102">
        <f>IF(COUNTIF(E92:S92,"&gt;0")&gt;=6,"dezenas","")</f>
      </c>
      <c r="E91" s="45">
        <v>1</v>
      </c>
      <c r="F91" s="46">
        <v>2</v>
      </c>
      <c r="G91" s="46">
        <v>3</v>
      </c>
      <c r="H91" s="45">
        <v>4</v>
      </c>
      <c r="I91" s="45">
        <v>5</v>
      </c>
      <c r="J91" s="45">
        <v>6</v>
      </c>
      <c r="K91" s="45">
        <v>7</v>
      </c>
      <c r="L91" s="45">
        <v>8</v>
      </c>
      <c r="M91" s="45">
        <v>9</v>
      </c>
      <c r="N91" s="45">
        <v>10</v>
      </c>
      <c r="O91" s="45">
        <v>11</v>
      </c>
      <c r="P91" s="45">
        <v>12</v>
      </c>
      <c r="Q91" s="45">
        <v>13</v>
      </c>
      <c r="R91" s="45">
        <v>14</v>
      </c>
      <c r="S91" s="45">
        <v>15</v>
      </c>
      <c r="T91" s="118"/>
      <c r="U91" s="128" t="s">
        <v>23</v>
      </c>
      <c r="V91" s="128" t="s">
        <v>24</v>
      </c>
      <c r="W91" s="128" t="s">
        <v>25</v>
      </c>
      <c r="Y91" s="121" t="s">
        <v>32</v>
      </c>
      <c r="Z91" s="122">
        <v>6</v>
      </c>
      <c r="AA91" s="122">
        <v>7</v>
      </c>
      <c r="AB91" s="122">
        <v>8</v>
      </c>
      <c r="AC91" s="122">
        <v>9</v>
      </c>
      <c r="AD91" s="122">
        <v>10</v>
      </c>
      <c r="AE91" s="122">
        <v>11</v>
      </c>
      <c r="AF91" s="122">
        <v>12</v>
      </c>
      <c r="AG91" s="122">
        <v>13</v>
      </c>
      <c r="AH91" s="122">
        <v>14</v>
      </c>
      <c r="AI91" s="122">
        <v>15</v>
      </c>
      <c r="AJ91" s="123"/>
      <c r="AK91" s="121" t="s">
        <v>33</v>
      </c>
      <c r="AL91" s="108">
        <v>6</v>
      </c>
      <c r="AM91" s="108">
        <v>7</v>
      </c>
      <c r="AN91" s="108">
        <v>8</v>
      </c>
      <c r="AO91" s="108">
        <v>9</v>
      </c>
      <c r="AP91" s="108">
        <v>10</v>
      </c>
      <c r="AQ91" s="108">
        <v>11</v>
      </c>
      <c r="AR91" s="108">
        <v>12</v>
      </c>
      <c r="AS91" s="108">
        <v>13</v>
      </c>
      <c r="AT91" s="108">
        <v>14</v>
      </c>
      <c r="AU91" s="108">
        <v>15</v>
      </c>
      <c r="AV91" s="123"/>
      <c r="AW91" s="121" t="s">
        <v>34</v>
      </c>
      <c r="AX91" s="108">
        <v>6</v>
      </c>
      <c r="AY91" s="108">
        <v>7</v>
      </c>
      <c r="AZ91" s="108">
        <v>8</v>
      </c>
      <c r="BA91" s="108">
        <v>9</v>
      </c>
      <c r="BB91" s="108">
        <v>10</v>
      </c>
      <c r="BC91" s="108">
        <v>11</v>
      </c>
      <c r="BD91" s="108">
        <v>12</v>
      </c>
      <c r="BE91" s="108">
        <v>13</v>
      </c>
      <c r="BF91" s="108">
        <v>14</v>
      </c>
      <c r="BG91" s="108">
        <v>15</v>
      </c>
      <c r="BI91" s="174" t="s">
        <v>54</v>
      </c>
      <c r="BJ91" s="226" t="s">
        <v>69</v>
      </c>
      <c r="BK91" s="226" t="s">
        <v>70</v>
      </c>
      <c r="BL91" s="226" t="s">
        <v>71</v>
      </c>
      <c r="BM91" s="226" t="s">
        <v>72</v>
      </c>
      <c r="BN91" s="226" t="s">
        <v>57</v>
      </c>
      <c r="BO91" s="226" t="s">
        <v>58</v>
      </c>
      <c r="BP91" s="226" t="s">
        <v>25</v>
      </c>
    </row>
    <row r="92" spans="1:68" s="51" customFormat="1" ht="18">
      <c r="A92" s="48" t="str">
        <f>A86</f>
        <v>Grupo</v>
      </c>
      <c r="B92" s="49" t="s">
        <v>12</v>
      </c>
      <c r="C92" s="50" t="s">
        <v>2</v>
      </c>
      <c r="D92" s="97" t="s">
        <v>15</v>
      </c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119"/>
      <c r="U92" s="127">
        <f>SUM(Z92:AI94)</f>
        <v>0</v>
      </c>
      <c r="V92" s="127">
        <f>SUM(AL92:AU94)</f>
        <v>0</v>
      </c>
      <c r="W92" s="127">
        <f>SUM(AX92:BG94)</f>
        <v>0</v>
      </c>
      <c r="Y92" s="122">
        <v>4</v>
      </c>
      <c r="Z92" s="109">
        <f>1*IF(AND(Z91=C91,Y92=D94),1,0)</f>
        <v>0</v>
      </c>
      <c r="AA92" s="109">
        <f>3*IF(AND(AA91=C91,Y92=D94),1,0)</f>
        <v>0</v>
      </c>
      <c r="AB92" s="109">
        <f>6*IF(AND(AB91=C91,Y92=D94),1,0)</f>
        <v>0</v>
      </c>
      <c r="AC92" s="109">
        <f>10*IF(AND(AC91=C91,Y92=D94),1,0)</f>
        <v>0</v>
      </c>
      <c r="AD92" s="109">
        <f>15*IF(AND(AD91=C91,Y92=D94),1,0)</f>
        <v>0</v>
      </c>
      <c r="AE92" s="109">
        <f>21*IF(AND(AE91=C91,Y92=D94),1,0)</f>
        <v>0</v>
      </c>
      <c r="AF92" s="109">
        <f>28*IF(AND(AF91=C91,Y92=D94),1,0)</f>
        <v>0</v>
      </c>
      <c r="AG92" s="109">
        <f>36*IF(AND(AG91=C91,Y92=D94),1,0)</f>
        <v>0</v>
      </c>
      <c r="AH92" s="109">
        <f>45*IF(AND(AH91=C91,Y92=D94),1,0)</f>
        <v>0</v>
      </c>
      <c r="AI92" s="109">
        <f>55*IF(AND(AI91=C91,Y92=D94),1,0)</f>
        <v>0</v>
      </c>
      <c r="AJ92" s="124"/>
      <c r="AK92" s="109">
        <v>4</v>
      </c>
      <c r="AL92" s="109">
        <v>0</v>
      </c>
      <c r="AM92" s="109">
        <v>0</v>
      </c>
      <c r="AN92" s="109">
        <v>0</v>
      </c>
      <c r="AO92" s="109">
        <v>0</v>
      </c>
      <c r="AP92" s="109">
        <v>0</v>
      </c>
      <c r="AQ92" s="109">
        <v>0</v>
      </c>
      <c r="AR92" s="109">
        <v>0</v>
      </c>
      <c r="AS92" s="109">
        <v>0</v>
      </c>
      <c r="AT92" s="109">
        <v>0</v>
      </c>
      <c r="AU92" s="109">
        <v>0</v>
      </c>
      <c r="AV92" s="124"/>
      <c r="AW92" s="109">
        <v>4</v>
      </c>
      <c r="AX92" s="109">
        <v>0</v>
      </c>
      <c r="AY92" s="109">
        <v>0</v>
      </c>
      <c r="AZ92" s="109">
        <v>0</v>
      </c>
      <c r="BA92" s="109">
        <v>0</v>
      </c>
      <c r="BB92" s="109">
        <v>0</v>
      </c>
      <c r="BC92" s="109">
        <v>0</v>
      </c>
      <c r="BD92" s="109">
        <v>0</v>
      </c>
      <c r="BE92" s="109">
        <v>0</v>
      </c>
      <c r="BF92" s="109">
        <v>0</v>
      </c>
      <c r="BG92" s="109">
        <v>0</v>
      </c>
      <c r="BI92" s="176"/>
      <c r="BJ92" s="175">
        <f aca="true" t="shared" si="26" ref="BJ92:BP92">IF($D93="","",IF($D93=BJ91,"X",""))</f>
      </c>
      <c r="BK92" s="175">
        <f t="shared" si="26"/>
      </c>
      <c r="BL92" s="175">
        <f t="shared" si="26"/>
      </c>
      <c r="BM92" s="175">
        <f t="shared" si="26"/>
      </c>
      <c r="BN92" s="175">
        <f t="shared" si="26"/>
      </c>
      <c r="BO92" s="175">
        <f t="shared" si="26"/>
      </c>
      <c r="BP92" s="175">
        <f t="shared" si="26"/>
      </c>
    </row>
    <row r="93" spans="1:68" s="55" customFormat="1" ht="12.75">
      <c r="A93" s="52" t="str">
        <f>A87</f>
        <v>001</v>
      </c>
      <c r="B93" s="53">
        <f>IF(AND(C91&gt;=6,C91&lt;&gt;"",B$27&lt;&gt;""),B$27,"")</f>
      </c>
      <c r="C93" s="38">
        <f>IF(AND(C91&gt;0,C91&lt;&gt;"",C$27&lt;&gt;""),C$27,"")</f>
      </c>
      <c r="D93" s="201">
        <f>IF(AND(C91&gt;=6,B93&lt;&gt;"",C93&lt;&gt;""),CHOOSE(SUM(E93:S93)+1,"0","1","2","3","Quadra","Quina","SENA","Verifique","Verifique","Verifique","Verifique","Verifique","Verifique","Verifique","Verifique","Verifique"),"")</f>
      </c>
      <c r="E93" s="263">
        <f aca="true" t="shared" si="27" ref="E93:S93">IF(E92&lt;&gt;"",IF(SUMIF($E$27:$J$27,E92,$E$27:$J$27)=E92,1,0),0)</f>
        <v>0</v>
      </c>
      <c r="F93" s="263">
        <f t="shared" si="27"/>
        <v>0</v>
      </c>
      <c r="G93" s="263">
        <f t="shared" si="27"/>
        <v>0</v>
      </c>
      <c r="H93" s="263">
        <f t="shared" si="27"/>
        <v>0</v>
      </c>
      <c r="I93" s="263">
        <f t="shared" si="27"/>
        <v>0</v>
      </c>
      <c r="J93" s="263">
        <f t="shared" si="27"/>
        <v>0</v>
      </c>
      <c r="K93" s="263">
        <f t="shared" si="27"/>
        <v>0</v>
      </c>
      <c r="L93" s="263">
        <f t="shared" si="27"/>
        <v>0</v>
      </c>
      <c r="M93" s="263">
        <f t="shared" si="27"/>
        <v>0</v>
      </c>
      <c r="N93" s="263">
        <f t="shared" si="27"/>
        <v>0</v>
      </c>
      <c r="O93" s="263">
        <f t="shared" si="27"/>
        <v>0</v>
      </c>
      <c r="P93" s="263">
        <f t="shared" si="27"/>
        <v>0</v>
      </c>
      <c r="Q93" s="263">
        <f t="shared" si="27"/>
        <v>0</v>
      </c>
      <c r="R93" s="263">
        <f t="shared" si="27"/>
        <v>0</v>
      </c>
      <c r="S93" s="263">
        <f t="shared" si="27"/>
        <v>0</v>
      </c>
      <c r="T93" s="120"/>
      <c r="Y93" s="125">
        <v>5</v>
      </c>
      <c r="Z93" s="126">
        <v>0</v>
      </c>
      <c r="AA93" s="109">
        <f>5*IF(AND(AA91=C91,Y93=D94),1,0)</f>
        <v>0</v>
      </c>
      <c r="AB93" s="109">
        <f>15*IF(AND(AB91=C91,Y93=D94),1,0)</f>
        <v>0</v>
      </c>
      <c r="AC93" s="109">
        <f>30*IF(AND(AC91=C91,Y93=D94),1,0)</f>
        <v>0</v>
      </c>
      <c r="AD93" s="109">
        <f>50*IF(AND(AD91=C91,Y93=D94),1,0)</f>
        <v>0</v>
      </c>
      <c r="AE93" s="109">
        <f>75*IF(AND(AE91=C91,Y93=D94),1,0)</f>
        <v>0</v>
      </c>
      <c r="AF93" s="109">
        <f>105*IF(AND(AF91=C91,Y93=D94),1,0)</f>
        <v>0</v>
      </c>
      <c r="AG93" s="109">
        <f>140*IF(AND(AG91=C91,Y93=D94),1,0)</f>
        <v>0</v>
      </c>
      <c r="AH93" s="109">
        <f>180*IF(AND(AH91=C91,Y93=D94),1,0)</f>
        <v>0</v>
      </c>
      <c r="AI93" s="109">
        <f>225*IF(AND(AI91=C91,Y93=D94),1,0)</f>
        <v>0</v>
      </c>
      <c r="AJ93" s="126"/>
      <c r="AK93" s="126">
        <v>5</v>
      </c>
      <c r="AL93" s="109">
        <f>1*IF(AND(AL91=C91,AK93=D94),1,0)</f>
        <v>0</v>
      </c>
      <c r="AM93" s="109">
        <f>2*IF(AND(AM91=C91,AK93=D94),1,0)</f>
        <v>0</v>
      </c>
      <c r="AN93" s="109">
        <f>3*IF(AND(AN91=C91,AK93=D94),1,0)</f>
        <v>0</v>
      </c>
      <c r="AO93" s="109">
        <f>4*IF(AND(AO91=C91,AK93=D94),1,0)</f>
        <v>0</v>
      </c>
      <c r="AP93" s="109">
        <f>5*IF(AND(AP91=C91,AK93=D94),1,0)</f>
        <v>0</v>
      </c>
      <c r="AQ93" s="109">
        <f>6*IF(AND(AQ91=C91,AK93=D94),1,0)</f>
        <v>0</v>
      </c>
      <c r="AR93" s="109">
        <f>7*IF(AND(AR91=C91,AK93=D94),1,0)</f>
        <v>0</v>
      </c>
      <c r="AS93" s="109">
        <f>8*IF(AND(AS91=C91,AK93=D94),1,0)</f>
        <v>0</v>
      </c>
      <c r="AT93" s="109">
        <f>9*IF(AND(AT91=C91,AK93=D94),1,0)</f>
        <v>0</v>
      </c>
      <c r="AU93" s="109">
        <f>10*IF(AND(AU91=C91,AK93=D94),1,0)</f>
        <v>0</v>
      </c>
      <c r="AV93" s="126"/>
      <c r="AW93" s="126">
        <v>5</v>
      </c>
      <c r="AX93" s="109">
        <v>0</v>
      </c>
      <c r="AY93" s="109">
        <v>0</v>
      </c>
      <c r="AZ93" s="109">
        <v>0</v>
      </c>
      <c r="BA93" s="109">
        <v>0</v>
      </c>
      <c r="BB93" s="109">
        <v>0</v>
      </c>
      <c r="BC93" s="109">
        <v>0</v>
      </c>
      <c r="BD93" s="109">
        <v>0</v>
      </c>
      <c r="BE93" s="109">
        <v>0</v>
      </c>
      <c r="BF93" s="109">
        <v>0</v>
      </c>
      <c r="BG93" s="109">
        <v>0</v>
      </c>
      <c r="BI93" s="176"/>
      <c r="BJ93" s="176"/>
      <c r="BK93" s="176"/>
      <c r="BL93" s="176"/>
      <c r="BM93" s="176"/>
      <c r="BN93" s="176"/>
      <c r="BO93" s="176"/>
      <c r="BP93" s="176"/>
    </row>
    <row r="94" spans="1:59" ht="15">
      <c r="A94" s="56"/>
      <c r="B94" s="206" t="s">
        <v>62</v>
      </c>
      <c r="C94" s="208">
        <f>C88+1</f>
        <v>11</v>
      </c>
      <c r="D94" s="129">
        <f>SUM(E93:S93)</f>
        <v>0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17"/>
      <c r="U94" s="82"/>
      <c r="V94" s="117"/>
      <c r="W94" s="117"/>
      <c r="Y94" s="122">
        <v>6</v>
      </c>
      <c r="Z94" s="108">
        <v>0</v>
      </c>
      <c r="AA94" s="109">
        <v>0</v>
      </c>
      <c r="AB94" s="109">
        <f>15*IF(AND(AB91=C91,Y94=D94),1,0)</f>
        <v>0</v>
      </c>
      <c r="AC94" s="109">
        <f>45*IF(AND(AC91=C91,Y94=D94),1,0)</f>
        <v>0</v>
      </c>
      <c r="AD94" s="109">
        <f>90*IF(AND(AD91=C91,Y94=D94),1,0)</f>
        <v>0</v>
      </c>
      <c r="AE94" s="109">
        <f>150*IF(AND(AE91=C91,Y94=D94),1,0)</f>
        <v>0</v>
      </c>
      <c r="AF94" s="109">
        <f>225*IF(AND(AF91=C91,Y94=D94),1,0)</f>
        <v>0</v>
      </c>
      <c r="AG94" s="109">
        <f>315*IF(AND(AG91=C91,Y94=D94),1,0)</f>
        <v>0</v>
      </c>
      <c r="AH94" s="109">
        <f>420*IF(AND(AH91=C91,Y94=D94),1,0)</f>
        <v>0</v>
      </c>
      <c r="AI94" s="109">
        <f>540*IF(AND(AI91=C91,Y94=D94),1,0)</f>
        <v>0</v>
      </c>
      <c r="AJ94" s="108"/>
      <c r="AK94" s="108">
        <v>6</v>
      </c>
      <c r="AL94" s="108">
        <v>0</v>
      </c>
      <c r="AM94" s="109">
        <f>6*IF(AND(AM91=C91,AK94=D94),1,0)</f>
        <v>0</v>
      </c>
      <c r="AN94" s="109">
        <f>12*IF(AND(AN91=C91,AK94=D94),1,0)</f>
        <v>0</v>
      </c>
      <c r="AO94" s="109">
        <f>18*IF(AND(AO91=C91,AK94=D94),1,0)</f>
        <v>0</v>
      </c>
      <c r="AP94" s="109">
        <f>24*IF(AND(AP91=C91,AK94=D94),1,0)</f>
        <v>0</v>
      </c>
      <c r="AQ94" s="109">
        <f>30*IF(AND(AQ91=C91,AK94=D94),1,0)</f>
        <v>0</v>
      </c>
      <c r="AR94" s="109">
        <f>36*IF(AND(AR91=C91,AK94=D94),1,0)</f>
        <v>0</v>
      </c>
      <c r="AS94" s="109">
        <f>42*IF(AND(AS91=C91,AK94=D94),1,0)</f>
        <v>0</v>
      </c>
      <c r="AT94" s="109">
        <f>48*IF(AND(AT91=C91,AK94=D94),1,0)</f>
        <v>0</v>
      </c>
      <c r="AU94" s="109">
        <f>54*IF(AND(AU91=C91,AK94=D94),1,0)</f>
        <v>0</v>
      </c>
      <c r="AV94" s="108"/>
      <c r="AW94" s="108">
        <v>6</v>
      </c>
      <c r="AX94" s="109">
        <f>1*IF(AND(AX91=C91,AW94=D94),1,0)</f>
        <v>0</v>
      </c>
      <c r="AY94" s="109">
        <f>1*IF(AND(AY91=C91,AW94=D94),1,0)</f>
        <v>0</v>
      </c>
      <c r="AZ94" s="109">
        <f>1*IF(AND(AZ91=C91,AW94=D94),1,0)</f>
        <v>0</v>
      </c>
      <c r="BA94" s="109">
        <f>1*IF(AND(BA91=C91,AW94=D94),1,0)</f>
        <v>0</v>
      </c>
      <c r="BB94" s="109">
        <f>1*IF(AND(BB91=C91,AW94=D94),1,0)</f>
        <v>0</v>
      </c>
      <c r="BC94" s="109">
        <f>1*IF(AND(BC91=C91,AW94=D94),1,0)</f>
        <v>0</v>
      </c>
      <c r="BD94" s="109">
        <f>1*IF(AND(BD91=C91,AW94=D94),1,0)</f>
        <v>0</v>
      </c>
      <c r="BE94" s="109">
        <f>1*IF(AND(BE91=C91,AW94=D94),1,0)</f>
        <v>0</v>
      </c>
      <c r="BF94" s="109">
        <f>1*IF(AND(BF91=C91,AW94=D94),1,0)</f>
        <v>0</v>
      </c>
      <c r="BG94" s="109">
        <f>1*IF(AND(BG91=C91,AW94=D94),1,0)</f>
        <v>0</v>
      </c>
    </row>
    <row r="95" spans="1:57" ht="12.75">
      <c r="A95" s="30"/>
      <c r="B95" s="31"/>
      <c r="T95" s="32"/>
      <c r="W95" s="92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I95" s="106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U95" s="80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</row>
    <row r="96" spans="1:20" ht="12.75">
      <c r="A96" s="30"/>
      <c r="B96" s="31"/>
      <c r="C96" s="41"/>
      <c r="D96" s="104"/>
      <c r="E96" s="41"/>
      <c r="F96" s="41"/>
      <c r="G96" s="41"/>
      <c r="T96" s="32"/>
    </row>
    <row r="97" spans="1:68" s="47" customFormat="1" ht="23.25">
      <c r="A97" s="42"/>
      <c r="B97" s="43">
        <f>IF(COUNTIF(E98:S98,"&gt;0")&gt;=6,"Cartão com","")</f>
      </c>
      <c r="C97" s="44">
        <f>IF(COUNTIF(E98:S98,"&gt;0")&gt;=6,COUNTIF(E98:S98,"&gt;0"),"")</f>
      </c>
      <c r="D97" s="102">
        <f>IF(COUNTIF(E98:S98,"&gt;0")&gt;=6,"dezenas","")</f>
      </c>
      <c r="E97" s="45">
        <v>1</v>
      </c>
      <c r="F97" s="46">
        <v>2</v>
      </c>
      <c r="G97" s="46">
        <v>3</v>
      </c>
      <c r="H97" s="45">
        <v>4</v>
      </c>
      <c r="I97" s="45">
        <v>5</v>
      </c>
      <c r="J97" s="45">
        <v>6</v>
      </c>
      <c r="K97" s="45">
        <v>7</v>
      </c>
      <c r="L97" s="45">
        <v>8</v>
      </c>
      <c r="M97" s="45">
        <v>9</v>
      </c>
      <c r="N97" s="45">
        <v>10</v>
      </c>
      <c r="O97" s="45">
        <v>11</v>
      </c>
      <c r="P97" s="45">
        <v>12</v>
      </c>
      <c r="Q97" s="45">
        <v>13</v>
      </c>
      <c r="R97" s="45">
        <v>14</v>
      </c>
      <c r="S97" s="45">
        <v>15</v>
      </c>
      <c r="T97" s="118"/>
      <c r="U97" s="128" t="s">
        <v>23</v>
      </c>
      <c r="V97" s="128" t="s">
        <v>24</v>
      </c>
      <c r="W97" s="128" t="s">
        <v>25</v>
      </c>
      <c r="Y97" s="121" t="s">
        <v>32</v>
      </c>
      <c r="Z97" s="122">
        <v>6</v>
      </c>
      <c r="AA97" s="122">
        <v>7</v>
      </c>
      <c r="AB97" s="122">
        <v>8</v>
      </c>
      <c r="AC97" s="122">
        <v>9</v>
      </c>
      <c r="AD97" s="122">
        <v>10</v>
      </c>
      <c r="AE97" s="122">
        <v>11</v>
      </c>
      <c r="AF97" s="122">
        <v>12</v>
      </c>
      <c r="AG97" s="122">
        <v>13</v>
      </c>
      <c r="AH97" s="122">
        <v>14</v>
      </c>
      <c r="AI97" s="122">
        <v>15</v>
      </c>
      <c r="AJ97" s="123"/>
      <c r="AK97" s="121" t="s">
        <v>33</v>
      </c>
      <c r="AL97" s="108">
        <v>6</v>
      </c>
      <c r="AM97" s="108">
        <v>7</v>
      </c>
      <c r="AN97" s="108">
        <v>8</v>
      </c>
      <c r="AO97" s="108">
        <v>9</v>
      </c>
      <c r="AP97" s="108">
        <v>10</v>
      </c>
      <c r="AQ97" s="108">
        <v>11</v>
      </c>
      <c r="AR97" s="108">
        <v>12</v>
      </c>
      <c r="AS97" s="108">
        <v>13</v>
      </c>
      <c r="AT97" s="108">
        <v>14</v>
      </c>
      <c r="AU97" s="108">
        <v>15</v>
      </c>
      <c r="AV97" s="123"/>
      <c r="AW97" s="121" t="s">
        <v>34</v>
      </c>
      <c r="AX97" s="108">
        <v>6</v>
      </c>
      <c r="AY97" s="108">
        <v>7</v>
      </c>
      <c r="AZ97" s="108">
        <v>8</v>
      </c>
      <c r="BA97" s="108">
        <v>9</v>
      </c>
      <c r="BB97" s="108">
        <v>10</v>
      </c>
      <c r="BC97" s="108">
        <v>11</v>
      </c>
      <c r="BD97" s="108">
        <v>12</v>
      </c>
      <c r="BE97" s="108">
        <v>13</v>
      </c>
      <c r="BF97" s="108">
        <v>14</v>
      </c>
      <c r="BG97" s="108">
        <v>15</v>
      </c>
      <c r="BI97" s="174" t="s">
        <v>54</v>
      </c>
      <c r="BJ97" s="226" t="s">
        <v>69</v>
      </c>
      <c r="BK97" s="226" t="s">
        <v>70</v>
      </c>
      <c r="BL97" s="226" t="s">
        <v>71</v>
      </c>
      <c r="BM97" s="226" t="s">
        <v>72</v>
      </c>
      <c r="BN97" s="226" t="s">
        <v>57</v>
      </c>
      <c r="BO97" s="226" t="s">
        <v>58</v>
      </c>
      <c r="BP97" s="226" t="s">
        <v>25</v>
      </c>
    </row>
    <row r="98" spans="1:68" s="51" customFormat="1" ht="18">
      <c r="A98" s="48" t="str">
        <f>A92</f>
        <v>Grupo</v>
      </c>
      <c r="B98" s="49" t="s">
        <v>12</v>
      </c>
      <c r="C98" s="50" t="s">
        <v>2</v>
      </c>
      <c r="D98" s="97" t="s">
        <v>15</v>
      </c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119"/>
      <c r="U98" s="127">
        <f>SUM(Z98:AI100)</f>
        <v>0</v>
      </c>
      <c r="V98" s="127">
        <f>SUM(AL98:AU100)</f>
        <v>0</v>
      </c>
      <c r="W98" s="127">
        <f>SUM(AX98:BG100)</f>
        <v>0</v>
      </c>
      <c r="Y98" s="122">
        <v>4</v>
      </c>
      <c r="Z98" s="109">
        <f>1*IF(AND(Z97=C97,Y98=D100),1,0)</f>
        <v>0</v>
      </c>
      <c r="AA98" s="109">
        <f>3*IF(AND(AA97=C97,Y98=D100),1,0)</f>
        <v>0</v>
      </c>
      <c r="AB98" s="109">
        <f>6*IF(AND(AB97=C97,Y98=D100),1,0)</f>
        <v>0</v>
      </c>
      <c r="AC98" s="109">
        <f>10*IF(AND(AC97=C97,Y98=D100),1,0)</f>
        <v>0</v>
      </c>
      <c r="AD98" s="109">
        <f>15*IF(AND(AD97=C97,Y98=D100),1,0)</f>
        <v>0</v>
      </c>
      <c r="AE98" s="109">
        <f>21*IF(AND(AE97=C97,Y98=D100),1,0)</f>
        <v>0</v>
      </c>
      <c r="AF98" s="109">
        <f>28*IF(AND(AF97=C97,Y98=D100),1,0)</f>
        <v>0</v>
      </c>
      <c r="AG98" s="109">
        <f>36*IF(AND(AG97=C97,Y98=D100),1,0)</f>
        <v>0</v>
      </c>
      <c r="AH98" s="109">
        <f>45*IF(AND(AH97=C97,Y98=D100),1,0)</f>
        <v>0</v>
      </c>
      <c r="AI98" s="109">
        <f>55*IF(AND(AI97=C97,Y98=D100),1,0)</f>
        <v>0</v>
      </c>
      <c r="AJ98" s="124"/>
      <c r="AK98" s="109">
        <v>4</v>
      </c>
      <c r="AL98" s="109">
        <v>0</v>
      </c>
      <c r="AM98" s="109">
        <v>0</v>
      </c>
      <c r="AN98" s="109">
        <v>0</v>
      </c>
      <c r="AO98" s="109">
        <v>0</v>
      </c>
      <c r="AP98" s="109">
        <v>0</v>
      </c>
      <c r="AQ98" s="109">
        <v>0</v>
      </c>
      <c r="AR98" s="109">
        <v>0</v>
      </c>
      <c r="AS98" s="109">
        <v>0</v>
      </c>
      <c r="AT98" s="109">
        <v>0</v>
      </c>
      <c r="AU98" s="109">
        <v>0</v>
      </c>
      <c r="AV98" s="124"/>
      <c r="AW98" s="109">
        <v>4</v>
      </c>
      <c r="AX98" s="109">
        <v>0</v>
      </c>
      <c r="AY98" s="109">
        <v>0</v>
      </c>
      <c r="AZ98" s="109">
        <v>0</v>
      </c>
      <c r="BA98" s="109">
        <v>0</v>
      </c>
      <c r="BB98" s="109">
        <v>0</v>
      </c>
      <c r="BC98" s="109">
        <v>0</v>
      </c>
      <c r="BD98" s="109">
        <v>0</v>
      </c>
      <c r="BE98" s="109">
        <v>0</v>
      </c>
      <c r="BF98" s="109">
        <v>0</v>
      </c>
      <c r="BG98" s="109">
        <v>0</v>
      </c>
      <c r="BI98" s="176"/>
      <c r="BJ98" s="175">
        <f aca="true" t="shared" si="28" ref="BJ98:BP98">IF($D99="","",IF($D99=BJ97,"X",""))</f>
      </c>
      <c r="BK98" s="175">
        <f t="shared" si="28"/>
      </c>
      <c r="BL98" s="175">
        <f t="shared" si="28"/>
      </c>
      <c r="BM98" s="175">
        <f t="shared" si="28"/>
      </c>
      <c r="BN98" s="175">
        <f t="shared" si="28"/>
      </c>
      <c r="BO98" s="175">
        <f t="shared" si="28"/>
      </c>
      <c r="BP98" s="175">
        <f t="shared" si="28"/>
      </c>
    </row>
    <row r="99" spans="1:68" s="55" customFormat="1" ht="12.75">
      <c r="A99" s="52" t="str">
        <f>A93</f>
        <v>001</v>
      </c>
      <c r="B99" s="53">
        <f>IF(AND(C97&gt;=6,C97&lt;&gt;"",B$27&lt;&gt;""),B$27,"")</f>
      </c>
      <c r="C99" s="38">
        <f>IF(AND(C97&gt;0,C97&lt;&gt;"",C$27&lt;&gt;""),C$27,"")</f>
      </c>
      <c r="D99" s="201">
        <f>IF(AND(C97&gt;=6,B99&lt;&gt;"",C99&lt;&gt;""),CHOOSE(SUM(E99:S99)+1,"0","1","2","3","Quadra","Quina","SENA","Verifique","Verifique","Verifique","Verifique","Verifique","Verifique","Verifique","Verifique","Verifique"),"")</f>
      </c>
      <c r="E99" s="263">
        <f aca="true" t="shared" si="29" ref="E99:S99">IF(E98&lt;&gt;"",IF(SUMIF($E$27:$J$27,E98,$E$27:$J$27)=E98,1,0),0)</f>
        <v>0</v>
      </c>
      <c r="F99" s="263">
        <f t="shared" si="29"/>
        <v>0</v>
      </c>
      <c r="G99" s="263">
        <f t="shared" si="29"/>
        <v>0</v>
      </c>
      <c r="H99" s="263">
        <f t="shared" si="29"/>
        <v>0</v>
      </c>
      <c r="I99" s="263">
        <f t="shared" si="29"/>
        <v>0</v>
      </c>
      <c r="J99" s="263">
        <f t="shared" si="29"/>
        <v>0</v>
      </c>
      <c r="K99" s="263">
        <f t="shared" si="29"/>
        <v>0</v>
      </c>
      <c r="L99" s="263">
        <f t="shared" si="29"/>
        <v>0</v>
      </c>
      <c r="M99" s="263">
        <f t="shared" si="29"/>
        <v>0</v>
      </c>
      <c r="N99" s="263">
        <f t="shared" si="29"/>
        <v>0</v>
      </c>
      <c r="O99" s="263">
        <f t="shared" si="29"/>
        <v>0</v>
      </c>
      <c r="P99" s="263">
        <f t="shared" si="29"/>
        <v>0</v>
      </c>
      <c r="Q99" s="263">
        <f t="shared" si="29"/>
        <v>0</v>
      </c>
      <c r="R99" s="263">
        <f t="shared" si="29"/>
        <v>0</v>
      </c>
      <c r="S99" s="263">
        <f t="shared" si="29"/>
        <v>0</v>
      </c>
      <c r="T99" s="120"/>
      <c r="Y99" s="125">
        <v>5</v>
      </c>
      <c r="Z99" s="126">
        <v>0</v>
      </c>
      <c r="AA99" s="109">
        <f>5*IF(AND(AA97=C97,Y99=D100),1,0)</f>
        <v>0</v>
      </c>
      <c r="AB99" s="109">
        <f>15*IF(AND(AB97=C97,Y99=D100),1,0)</f>
        <v>0</v>
      </c>
      <c r="AC99" s="109">
        <f>30*IF(AND(AC97=C97,Y99=D100),1,0)</f>
        <v>0</v>
      </c>
      <c r="AD99" s="109">
        <f>50*IF(AND(AD97=C97,Y99=D100),1,0)</f>
        <v>0</v>
      </c>
      <c r="AE99" s="109">
        <f>75*IF(AND(AE97=C97,Y99=D100),1,0)</f>
        <v>0</v>
      </c>
      <c r="AF99" s="109">
        <f>105*IF(AND(AF97=C97,Y99=D100),1,0)</f>
        <v>0</v>
      </c>
      <c r="AG99" s="109">
        <f>140*IF(AND(AG97=C97,Y99=D100),1,0)</f>
        <v>0</v>
      </c>
      <c r="AH99" s="109">
        <f>180*IF(AND(AH97=C97,Y99=D100),1,0)</f>
        <v>0</v>
      </c>
      <c r="AI99" s="109">
        <f>225*IF(AND(AI97=C97,Y99=D100),1,0)</f>
        <v>0</v>
      </c>
      <c r="AJ99" s="126"/>
      <c r="AK99" s="126">
        <v>5</v>
      </c>
      <c r="AL99" s="109">
        <f>1*IF(AND(AL97=C97,AK99=D100),1,0)</f>
        <v>0</v>
      </c>
      <c r="AM99" s="109">
        <f>2*IF(AND(AM97=C97,AK99=D100),1,0)</f>
        <v>0</v>
      </c>
      <c r="AN99" s="109">
        <f>3*IF(AND(AN97=C97,AK99=D100),1,0)</f>
        <v>0</v>
      </c>
      <c r="AO99" s="109">
        <f>4*IF(AND(AO97=C97,AK99=D100),1,0)</f>
        <v>0</v>
      </c>
      <c r="AP99" s="109">
        <f>5*IF(AND(AP97=C97,AK99=D100),1,0)</f>
        <v>0</v>
      </c>
      <c r="AQ99" s="109">
        <f>6*IF(AND(AQ97=C97,AK99=D100),1,0)</f>
        <v>0</v>
      </c>
      <c r="AR99" s="109">
        <f>7*IF(AND(AR97=C97,AK99=D100),1,0)</f>
        <v>0</v>
      </c>
      <c r="AS99" s="109">
        <f>8*IF(AND(AS97=C97,AK99=D100),1,0)</f>
        <v>0</v>
      </c>
      <c r="AT99" s="109">
        <f>9*IF(AND(AT97=C97,AK99=D100),1,0)</f>
        <v>0</v>
      </c>
      <c r="AU99" s="109">
        <f>10*IF(AND(AU97=C97,AK99=D100),1,0)</f>
        <v>0</v>
      </c>
      <c r="AV99" s="126"/>
      <c r="AW99" s="126">
        <v>5</v>
      </c>
      <c r="AX99" s="109">
        <v>0</v>
      </c>
      <c r="AY99" s="109">
        <v>0</v>
      </c>
      <c r="AZ99" s="109">
        <v>0</v>
      </c>
      <c r="BA99" s="109">
        <v>0</v>
      </c>
      <c r="BB99" s="109">
        <v>0</v>
      </c>
      <c r="BC99" s="109">
        <v>0</v>
      </c>
      <c r="BD99" s="109">
        <v>0</v>
      </c>
      <c r="BE99" s="109">
        <v>0</v>
      </c>
      <c r="BF99" s="109">
        <v>0</v>
      </c>
      <c r="BG99" s="109">
        <v>0</v>
      </c>
      <c r="BI99" s="176"/>
      <c r="BJ99" s="176"/>
      <c r="BK99" s="176"/>
      <c r="BL99" s="176"/>
      <c r="BM99" s="176"/>
      <c r="BN99" s="176"/>
      <c r="BO99" s="176"/>
      <c r="BP99" s="176"/>
    </row>
    <row r="100" spans="1:59" ht="15">
      <c r="A100" s="56"/>
      <c r="B100" s="206" t="s">
        <v>62</v>
      </c>
      <c r="C100" s="208">
        <f>C94+1</f>
        <v>12</v>
      </c>
      <c r="D100" s="129">
        <f>SUM(E99:S99)</f>
        <v>0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17"/>
      <c r="U100" s="82"/>
      <c r="V100" s="117"/>
      <c r="W100" s="117"/>
      <c r="Y100" s="122">
        <v>6</v>
      </c>
      <c r="Z100" s="108">
        <v>0</v>
      </c>
      <c r="AA100" s="109">
        <v>0</v>
      </c>
      <c r="AB100" s="109">
        <f>15*IF(AND(AB97=C97,Y100=D100),1,0)</f>
        <v>0</v>
      </c>
      <c r="AC100" s="109">
        <f>45*IF(AND(AC97=C97,Y100=D100),1,0)</f>
        <v>0</v>
      </c>
      <c r="AD100" s="109">
        <f>90*IF(AND(AD97=C97,Y100=D100),1,0)</f>
        <v>0</v>
      </c>
      <c r="AE100" s="109">
        <f>150*IF(AND(AE97=C97,Y100=D100),1,0)</f>
        <v>0</v>
      </c>
      <c r="AF100" s="109">
        <f>225*IF(AND(AF97=C97,Y100=D100),1,0)</f>
        <v>0</v>
      </c>
      <c r="AG100" s="109">
        <f>315*IF(AND(AG97=C97,Y100=D100),1,0)</f>
        <v>0</v>
      </c>
      <c r="AH100" s="109">
        <f>420*IF(AND(AH97=C97,Y100=D100),1,0)</f>
        <v>0</v>
      </c>
      <c r="AI100" s="109">
        <f>540*IF(AND(AI97=C97,Y100=D100),1,0)</f>
        <v>0</v>
      </c>
      <c r="AJ100" s="108"/>
      <c r="AK100" s="108">
        <v>6</v>
      </c>
      <c r="AL100" s="108">
        <v>0</v>
      </c>
      <c r="AM100" s="109">
        <f>6*IF(AND(AM97=C97,AK100=D100),1,0)</f>
        <v>0</v>
      </c>
      <c r="AN100" s="109">
        <f>12*IF(AND(AN97=C97,AK100=D100),1,0)</f>
        <v>0</v>
      </c>
      <c r="AO100" s="109">
        <f>18*IF(AND(AO97=C97,AK100=D100),1,0)</f>
        <v>0</v>
      </c>
      <c r="AP100" s="109">
        <f>24*IF(AND(AP97=C97,AK100=D100),1,0)</f>
        <v>0</v>
      </c>
      <c r="AQ100" s="109">
        <f>30*IF(AND(AQ97=C97,AK100=D100),1,0)</f>
        <v>0</v>
      </c>
      <c r="AR100" s="109">
        <f>36*IF(AND(AR97=C97,AK100=D100),1,0)</f>
        <v>0</v>
      </c>
      <c r="AS100" s="109">
        <f>42*IF(AND(AS97=C97,AK100=D100),1,0)</f>
        <v>0</v>
      </c>
      <c r="AT100" s="109">
        <f>48*IF(AND(AT97=C97,AK100=D100),1,0)</f>
        <v>0</v>
      </c>
      <c r="AU100" s="109">
        <f>54*IF(AND(AU97=C97,AK100=D100),1,0)</f>
        <v>0</v>
      </c>
      <c r="AV100" s="108"/>
      <c r="AW100" s="108">
        <v>6</v>
      </c>
      <c r="AX100" s="109">
        <f>1*IF(AND(AX97=C97,AW100=D100),1,0)</f>
        <v>0</v>
      </c>
      <c r="AY100" s="109">
        <f>1*IF(AND(AY97=C97,AW100=D100),1,0)</f>
        <v>0</v>
      </c>
      <c r="AZ100" s="109">
        <f>1*IF(AND(AZ97=C97,AW100=D100),1,0)</f>
        <v>0</v>
      </c>
      <c r="BA100" s="109">
        <f>1*IF(AND(BA97=C97,AW100=D100),1,0)</f>
        <v>0</v>
      </c>
      <c r="BB100" s="109">
        <f>1*IF(AND(BB97=C97,AW100=D100),1,0)</f>
        <v>0</v>
      </c>
      <c r="BC100" s="109">
        <f>1*IF(AND(BC97=C97,AW100=D100),1,0)</f>
        <v>0</v>
      </c>
      <c r="BD100" s="109">
        <f>1*IF(AND(BD97=C97,AW100=D100),1,0)</f>
        <v>0</v>
      </c>
      <c r="BE100" s="109">
        <f>1*IF(AND(BE97=C97,AW100=D100),1,0)</f>
        <v>0</v>
      </c>
      <c r="BF100" s="109">
        <f>1*IF(AND(BF97=C97,AW100=D100),1,0)</f>
        <v>0</v>
      </c>
      <c r="BG100" s="109">
        <f>1*IF(AND(BG97=C97,AW100=D100),1,0)</f>
        <v>0</v>
      </c>
    </row>
    <row r="101" spans="1:57" ht="12.75">
      <c r="A101" s="30"/>
      <c r="B101" s="31"/>
      <c r="T101" s="32"/>
      <c r="W101" s="92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I101" s="106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U101" s="80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</row>
    <row r="102" spans="1:20" ht="12.75">
      <c r="A102" s="30"/>
      <c r="B102" s="31"/>
      <c r="C102" s="41"/>
      <c r="D102" s="104"/>
      <c r="E102" s="41"/>
      <c r="F102" s="41"/>
      <c r="G102" s="41"/>
      <c r="T102" s="32"/>
    </row>
    <row r="103" spans="1:68" s="47" customFormat="1" ht="23.25">
      <c r="A103" s="42"/>
      <c r="B103" s="43">
        <f>IF(COUNTIF(E104:S104,"&gt;0")&gt;=6,"Cartão com","")</f>
      </c>
      <c r="C103" s="44">
        <f>IF(COUNTIF(E104:S104,"&gt;0")&gt;=6,COUNTIF(E104:S104,"&gt;0"),"")</f>
      </c>
      <c r="D103" s="102">
        <f>IF(COUNTIF(E104:S104,"&gt;0")&gt;=6,"dezenas","")</f>
      </c>
      <c r="E103" s="45">
        <v>1</v>
      </c>
      <c r="F103" s="46">
        <v>2</v>
      </c>
      <c r="G103" s="46">
        <v>3</v>
      </c>
      <c r="H103" s="45">
        <v>4</v>
      </c>
      <c r="I103" s="45">
        <v>5</v>
      </c>
      <c r="J103" s="45">
        <v>6</v>
      </c>
      <c r="K103" s="45">
        <v>7</v>
      </c>
      <c r="L103" s="45">
        <v>8</v>
      </c>
      <c r="M103" s="45">
        <v>9</v>
      </c>
      <c r="N103" s="45">
        <v>10</v>
      </c>
      <c r="O103" s="45">
        <v>11</v>
      </c>
      <c r="P103" s="45">
        <v>12</v>
      </c>
      <c r="Q103" s="45">
        <v>13</v>
      </c>
      <c r="R103" s="45">
        <v>14</v>
      </c>
      <c r="S103" s="45">
        <v>15</v>
      </c>
      <c r="T103" s="118"/>
      <c r="U103" s="128" t="s">
        <v>23</v>
      </c>
      <c r="V103" s="128" t="s">
        <v>24</v>
      </c>
      <c r="W103" s="128" t="s">
        <v>25</v>
      </c>
      <c r="Y103" s="121" t="s">
        <v>32</v>
      </c>
      <c r="Z103" s="122">
        <v>6</v>
      </c>
      <c r="AA103" s="122">
        <v>7</v>
      </c>
      <c r="AB103" s="122">
        <v>8</v>
      </c>
      <c r="AC103" s="122">
        <v>9</v>
      </c>
      <c r="AD103" s="122">
        <v>10</v>
      </c>
      <c r="AE103" s="122">
        <v>11</v>
      </c>
      <c r="AF103" s="122">
        <v>12</v>
      </c>
      <c r="AG103" s="122">
        <v>13</v>
      </c>
      <c r="AH103" s="122">
        <v>14</v>
      </c>
      <c r="AI103" s="122">
        <v>15</v>
      </c>
      <c r="AJ103" s="123"/>
      <c r="AK103" s="121" t="s">
        <v>33</v>
      </c>
      <c r="AL103" s="108">
        <v>6</v>
      </c>
      <c r="AM103" s="108">
        <v>7</v>
      </c>
      <c r="AN103" s="108">
        <v>8</v>
      </c>
      <c r="AO103" s="108">
        <v>9</v>
      </c>
      <c r="AP103" s="108">
        <v>10</v>
      </c>
      <c r="AQ103" s="108">
        <v>11</v>
      </c>
      <c r="AR103" s="108">
        <v>12</v>
      </c>
      <c r="AS103" s="108">
        <v>13</v>
      </c>
      <c r="AT103" s="108">
        <v>14</v>
      </c>
      <c r="AU103" s="108">
        <v>15</v>
      </c>
      <c r="AV103" s="123"/>
      <c r="AW103" s="121" t="s">
        <v>34</v>
      </c>
      <c r="AX103" s="108">
        <v>6</v>
      </c>
      <c r="AY103" s="108">
        <v>7</v>
      </c>
      <c r="AZ103" s="108">
        <v>8</v>
      </c>
      <c r="BA103" s="108">
        <v>9</v>
      </c>
      <c r="BB103" s="108">
        <v>10</v>
      </c>
      <c r="BC103" s="108">
        <v>11</v>
      </c>
      <c r="BD103" s="108">
        <v>12</v>
      </c>
      <c r="BE103" s="108">
        <v>13</v>
      </c>
      <c r="BF103" s="108">
        <v>14</v>
      </c>
      <c r="BG103" s="108">
        <v>15</v>
      </c>
      <c r="BI103" s="174" t="s">
        <v>54</v>
      </c>
      <c r="BJ103" s="226" t="s">
        <v>69</v>
      </c>
      <c r="BK103" s="226" t="s">
        <v>70</v>
      </c>
      <c r="BL103" s="226" t="s">
        <v>71</v>
      </c>
      <c r="BM103" s="226" t="s">
        <v>72</v>
      </c>
      <c r="BN103" s="226" t="s">
        <v>57</v>
      </c>
      <c r="BO103" s="226" t="s">
        <v>58</v>
      </c>
      <c r="BP103" s="226" t="s">
        <v>25</v>
      </c>
    </row>
    <row r="104" spans="1:68" s="51" customFormat="1" ht="18">
      <c r="A104" s="48" t="str">
        <f>A98</f>
        <v>Grupo</v>
      </c>
      <c r="B104" s="49" t="s">
        <v>12</v>
      </c>
      <c r="C104" s="50" t="s">
        <v>2</v>
      </c>
      <c r="D104" s="97" t="s">
        <v>15</v>
      </c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119"/>
      <c r="U104" s="127">
        <f>SUM(Z104:AI106)</f>
        <v>0</v>
      </c>
      <c r="V104" s="127">
        <f>SUM(AL104:AU106)</f>
        <v>0</v>
      </c>
      <c r="W104" s="127">
        <f>SUM(AX104:BG106)</f>
        <v>0</v>
      </c>
      <c r="Y104" s="122">
        <v>4</v>
      </c>
      <c r="Z104" s="109">
        <f>1*IF(AND(Z103=C103,Y104=D106),1,0)</f>
        <v>0</v>
      </c>
      <c r="AA104" s="109">
        <f>3*IF(AND(AA103=C103,Y104=D106),1,0)</f>
        <v>0</v>
      </c>
      <c r="AB104" s="109">
        <f>6*IF(AND(AB103=C103,Y104=D106),1,0)</f>
        <v>0</v>
      </c>
      <c r="AC104" s="109">
        <f>10*IF(AND(AC103=C103,Y104=D106),1,0)</f>
        <v>0</v>
      </c>
      <c r="AD104" s="109">
        <f>15*IF(AND(AD103=C103,Y104=D106),1,0)</f>
        <v>0</v>
      </c>
      <c r="AE104" s="109">
        <f>21*IF(AND(AE103=C103,Y104=D106),1,0)</f>
        <v>0</v>
      </c>
      <c r="AF104" s="109">
        <f>28*IF(AND(AF103=C103,Y104=D106),1,0)</f>
        <v>0</v>
      </c>
      <c r="AG104" s="109">
        <f>36*IF(AND(AG103=C103,Y104=D106),1,0)</f>
        <v>0</v>
      </c>
      <c r="AH104" s="109">
        <f>45*IF(AND(AH103=C103,Y104=D106),1,0)</f>
        <v>0</v>
      </c>
      <c r="AI104" s="109">
        <f>55*IF(AND(AI103=C103,Y104=D106),1,0)</f>
        <v>0</v>
      </c>
      <c r="AJ104" s="124"/>
      <c r="AK104" s="109">
        <v>4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109">
        <v>0</v>
      </c>
      <c r="AS104" s="109">
        <v>0</v>
      </c>
      <c r="AT104" s="109">
        <v>0</v>
      </c>
      <c r="AU104" s="109">
        <v>0</v>
      </c>
      <c r="AV104" s="124"/>
      <c r="AW104" s="109">
        <v>4</v>
      </c>
      <c r="AX104" s="109">
        <v>0</v>
      </c>
      <c r="AY104" s="109">
        <v>0</v>
      </c>
      <c r="AZ104" s="109">
        <v>0</v>
      </c>
      <c r="BA104" s="109">
        <v>0</v>
      </c>
      <c r="BB104" s="109">
        <v>0</v>
      </c>
      <c r="BC104" s="109">
        <v>0</v>
      </c>
      <c r="BD104" s="109">
        <v>0</v>
      </c>
      <c r="BE104" s="109">
        <v>0</v>
      </c>
      <c r="BF104" s="109">
        <v>0</v>
      </c>
      <c r="BG104" s="109">
        <v>0</v>
      </c>
      <c r="BI104" s="176"/>
      <c r="BJ104" s="175">
        <f aca="true" t="shared" si="30" ref="BJ104:BP104">IF($D105="","",IF($D105=BJ103,"X",""))</f>
      </c>
      <c r="BK104" s="175">
        <f t="shared" si="30"/>
      </c>
      <c r="BL104" s="175">
        <f t="shared" si="30"/>
      </c>
      <c r="BM104" s="175">
        <f t="shared" si="30"/>
      </c>
      <c r="BN104" s="175">
        <f t="shared" si="30"/>
      </c>
      <c r="BO104" s="175">
        <f t="shared" si="30"/>
      </c>
      <c r="BP104" s="175">
        <f t="shared" si="30"/>
      </c>
    </row>
    <row r="105" spans="1:68" s="55" customFormat="1" ht="12.75">
      <c r="A105" s="52" t="str">
        <f>A99</f>
        <v>001</v>
      </c>
      <c r="B105" s="53">
        <f>IF(AND(C103&gt;=6,C103&lt;&gt;"",B$27&lt;&gt;""),B$27,"")</f>
      </c>
      <c r="C105" s="38">
        <f>IF(AND(C103&gt;0,C103&lt;&gt;"",C$27&lt;&gt;""),C$27,"")</f>
      </c>
      <c r="D105" s="201">
        <f>IF(AND(C103&gt;=6,B105&lt;&gt;"",C105&lt;&gt;""),CHOOSE(SUM(E105:S105)+1,"0","1","2","3","Quadra","Quina","SENA","Verifique","Verifique","Verifique","Verifique","Verifique","Verifique","Verifique","Verifique","Verifique"),"")</f>
      </c>
      <c r="E105" s="263">
        <f aca="true" t="shared" si="31" ref="E105:S105">IF(E104&lt;&gt;"",IF(SUMIF($E$27:$J$27,E104,$E$27:$J$27)=E104,1,0),0)</f>
        <v>0</v>
      </c>
      <c r="F105" s="263">
        <f t="shared" si="31"/>
        <v>0</v>
      </c>
      <c r="G105" s="263">
        <f t="shared" si="31"/>
        <v>0</v>
      </c>
      <c r="H105" s="263">
        <f t="shared" si="31"/>
        <v>0</v>
      </c>
      <c r="I105" s="263">
        <f t="shared" si="31"/>
        <v>0</v>
      </c>
      <c r="J105" s="263">
        <f t="shared" si="31"/>
        <v>0</v>
      </c>
      <c r="K105" s="263">
        <f t="shared" si="31"/>
        <v>0</v>
      </c>
      <c r="L105" s="263">
        <f t="shared" si="31"/>
        <v>0</v>
      </c>
      <c r="M105" s="263">
        <f t="shared" si="31"/>
        <v>0</v>
      </c>
      <c r="N105" s="263">
        <f t="shared" si="31"/>
        <v>0</v>
      </c>
      <c r="O105" s="263">
        <f t="shared" si="31"/>
        <v>0</v>
      </c>
      <c r="P105" s="263">
        <f t="shared" si="31"/>
        <v>0</v>
      </c>
      <c r="Q105" s="263">
        <f t="shared" si="31"/>
        <v>0</v>
      </c>
      <c r="R105" s="263">
        <f t="shared" si="31"/>
        <v>0</v>
      </c>
      <c r="S105" s="263">
        <f t="shared" si="31"/>
        <v>0</v>
      </c>
      <c r="T105" s="120"/>
      <c r="Y105" s="125">
        <v>5</v>
      </c>
      <c r="Z105" s="126">
        <v>0</v>
      </c>
      <c r="AA105" s="109">
        <f>5*IF(AND(AA103=C103,Y105=D106),1,0)</f>
        <v>0</v>
      </c>
      <c r="AB105" s="109">
        <f>15*IF(AND(AB103=C103,Y105=D106),1,0)</f>
        <v>0</v>
      </c>
      <c r="AC105" s="109">
        <f>30*IF(AND(AC103=C103,Y105=D106),1,0)</f>
        <v>0</v>
      </c>
      <c r="AD105" s="109">
        <f>50*IF(AND(AD103=C103,Y105=D106),1,0)</f>
        <v>0</v>
      </c>
      <c r="AE105" s="109">
        <f>75*IF(AND(AE103=C103,Y105=D106),1,0)</f>
        <v>0</v>
      </c>
      <c r="AF105" s="109">
        <f>105*IF(AND(AF103=C103,Y105=D106),1,0)</f>
        <v>0</v>
      </c>
      <c r="AG105" s="109">
        <f>140*IF(AND(AG103=C103,Y105=D106),1,0)</f>
        <v>0</v>
      </c>
      <c r="AH105" s="109">
        <f>180*IF(AND(AH103=C103,Y105=D106),1,0)</f>
        <v>0</v>
      </c>
      <c r="AI105" s="109">
        <f>225*IF(AND(AI103=C103,Y105=D106),1,0)</f>
        <v>0</v>
      </c>
      <c r="AJ105" s="126"/>
      <c r="AK105" s="126">
        <v>5</v>
      </c>
      <c r="AL105" s="109">
        <f>1*IF(AND(AL103=C103,AK105=D106),1,0)</f>
        <v>0</v>
      </c>
      <c r="AM105" s="109">
        <f>2*IF(AND(AM103=C103,AK105=D106),1,0)</f>
        <v>0</v>
      </c>
      <c r="AN105" s="109">
        <f>3*IF(AND(AN103=C103,AK105=D106),1,0)</f>
        <v>0</v>
      </c>
      <c r="AO105" s="109">
        <f>4*IF(AND(AO103=C103,AK105=D106),1,0)</f>
        <v>0</v>
      </c>
      <c r="AP105" s="109">
        <f>5*IF(AND(AP103=C103,AK105=D106),1,0)</f>
        <v>0</v>
      </c>
      <c r="AQ105" s="109">
        <f>6*IF(AND(AQ103=C103,AK105=D106),1,0)</f>
        <v>0</v>
      </c>
      <c r="AR105" s="109">
        <f>7*IF(AND(AR103=C103,AK105=D106),1,0)</f>
        <v>0</v>
      </c>
      <c r="AS105" s="109">
        <f>8*IF(AND(AS103=C103,AK105=D106),1,0)</f>
        <v>0</v>
      </c>
      <c r="AT105" s="109">
        <f>9*IF(AND(AT103=C103,AK105=D106),1,0)</f>
        <v>0</v>
      </c>
      <c r="AU105" s="109">
        <f>10*IF(AND(AU103=C103,AK105=D106),1,0)</f>
        <v>0</v>
      </c>
      <c r="AV105" s="126"/>
      <c r="AW105" s="126">
        <v>5</v>
      </c>
      <c r="AX105" s="109">
        <v>0</v>
      </c>
      <c r="AY105" s="109">
        <v>0</v>
      </c>
      <c r="AZ105" s="109">
        <v>0</v>
      </c>
      <c r="BA105" s="109">
        <v>0</v>
      </c>
      <c r="BB105" s="109">
        <v>0</v>
      </c>
      <c r="BC105" s="109">
        <v>0</v>
      </c>
      <c r="BD105" s="109">
        <v>0</v>
      </c>
      <c r="BE105" s="109">
        <v>0</v>
      </c>
      <c r="BF105" s="109">
        <v>0</v>
      </c>
      <c r="BG105" s="109">
        <v>0</v>
      </c>
      <c r="BI105" s="176"/>
      <c r="BJ105" s="176"/>
      <c r="BK105" s="176"/>
      <c r="BL105" s="176"/>
      <c r="BM105" s="176"/>
      <c r="BN105" s="176"/>
      <c r="BO105" s="176"/>
      <c r="BP105" s="176"/>
    </row>
    <row r="106" spans="1:59" ht="15">
      <c r="A106" s="56"/>
      <c r="B106" s="206" t="s">
        <v>62</v>
      </c>
      <c r="C106" s="208">
        <f>C100+1</f>
        <v>13</v>
      </c>
      <c r="D106" s="129">
        <f>SUM(E105:S105)</f>
        <v>0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17"/>
      <c r="U106" s="82"/>
      <c r="V106" s="117"/>
      <c r="W106" s="117"/>
      <c r="Y106" s="122">
        <v>6</v>
      </c>
      <c r="Z106" s="108">
        <v>0</v>
      </c>
      <c r="AA106" s="109">
        <v>0</v>
      </c>
      <c r="AB106" s="109">
        <f>15*IF(AND(AB103=C103,Y106=D106),1,0)</f>
        <v>0</v>
      </c>
      <c r="AC106" s="109">
        <f>45*IF(AND(AC103=C103,Y106=D106),1,0)</f>
        <v>0</v>
      </c>
      <c r="AD106" s="109">
        <f>90*IF(AND(AD103=C103,Y106=D106),1,0)</f>
        <v>0</v>
      </c>
      <c r="AE106" s="109">
        <f>150*IF(AND(AE103=C103,Y106=D106),1,0)</f>
        <v>0</v>
      </c>
      <c r="AF106" s="109">
        <f>225*IF(AND(AF103=C103,Y106=D106),1,0)</f>
        <v>0</v>
      </c>
      <c r="AG106" s="109">
        <f>315*IF(AND(AG103=C103,Y106=D106),1,0)</f>
        <v>0</v>
      </c>
      <c r="AH106" s="109">
        <f>420*IF(AND(AH103=C103,Y106=D106),1,0)</f>
        <v>0</v>
      </c>
      <c r="AI106" s="109">
        <f>540*IF(AND(AI103=C103,Y106=D106),1,0)</f>
        <v>0</v>
      </c>
      <c r="AJ106" s="108"/>
      <c r="AK106" s="108">
        <v>6</v>
      </c>
      <c r="AL106" s="108">
        <v>0</v>
      </c>
      <c r="AM106" s="109">
        <f>6*IF(AND(AM103=C103,AK106=D106),1,0)</f>
        <v>0</v>
      </c>
      <c r="AN106" s="109">
        <f>12*IF(AND(AN103=C103,AK106=D106),1,0)</f>
        <v>0</v>
      </c>
      <c r="AO106" s="109">
        <f>18*IF(AND(AO103=C103,AK106=D106),1,0)</f>
        <v>0</v>
      </c>
      <c r="AP106" s="109">
        <f>24*IF(AND(AP103=C103,AK106=D106),1,0)</f>
        <v>0</v>
      </c>
      <c r="AQ106" s="109">
        <f>30*IF(AND(AQ103=C103,AK106=D106),1,0)</f>
        <v>0</v>
      </c>
      <c r="AR106" s="109">
        <f>36*IF(AND(AR103=C103,AK106=D106),1,0)</f>
        <v>0</v>
      </c>
      <c r="AS106" s="109">
        <f>42*IF(AND(AS103=C103,AK106=D106),1,0)</f>
        <v>0</v>
      </c>
      <c r="AT106" s="109">
        <f>48*IF(AND(AT103=C103,AK106=D106),1,0)</f>
        <v>0</v>
      </c>
      <c r="AU106" s="109">
        <f>54*IF(AND(AU103=C103,AK106=D106),1,0)</f>
        <v>0</v>
      </c>
      <c r="AV106" s="108"/>
      <c r="AW106" s="108">
        <v>6</v>
      </c>
      <c r="AX106" s="109">
        <f>1*IF(AND(AX103=C103,AW106=D106),1,0)</f>
        <v>0</v>
      </c>
      <c r="AY106" s="109">
        <f>1*IF(AND(AY103=C103,AW106=D106),1,0)</f>
        <v>0</v>
      </c>
      <c r="AZ106" s="109">
        <f>1*IF(AND(AZ103=C103,AW106=D106),1,0)</f>
        <v>0</v>
      </c>
      <c r="BA106" s="109">
        <f>1*IF(AND(BA103=C103,AW106=D106),1,0)</f>
        <v>0</v>
      </c>
      <c r="BB106" s="109">
        <f>1*IF(AND(BB103=C103,AW106=D106),1,0)</f>
        <v>0</v>
      </c>
      <c r="BC106" s="109">
        <f>1*IF(AND(BC103=C103,AW106=D106),1,0)</f>
        <v>0</v>
      </c>
      <c r="BD106" s="109">
        <f>1*IF(AND(BD103=C103,AW106=D106),1,0)</f>
        <v>0</v>
      </c>
      <c r="BE106" s="109">
        <f>1*IF(AND(BE103=C103,AW106=D106),1,0)</f>
        <v>0</v>
      </c>
      <c r="BF106" s="109">
        <f>1*IF(AND(BF103=C103,AW106=D106),1,0)</f>
        <v>0</v>
      </c>
      <c r="BG106" s="109">
        <f>1*IF(AND(BG103=C103,AW106=D106),1,0)</f>
        <v>0</v>
      </c>
    </row>
    <row r="107" spans="1:57" ht="12.75">
      <c r="A107" s="30"/>
      <c r="B107" s="31"/>
      <c r="T107" s="32"/>
      <c r="W107" s="92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I107" s="106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U107" s="80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</row>
    <row r="108" spans="1:20" ht="12.75">
      <c r="A108" s="30"/>
      <c r="B108" s="31"/>
      <c r="C108" s="41"/>
      <c r="D108" s="104"/>
      <c r="E108" s="41"/>
      <c r="F108" s="41"/>
      <c r="G108" s="41"/>
      <c r="T108" s="32"/>
    </row>
    <row r="109" spans="1:68" s="47" customFormat="1" ht="23.25">
      <c r="A109" s="42"/>
      <c r="B109" s="43">
        <f>IF(COUNTIF(E110:S110,"&gt;0")&gt;=6,"Cartão com","")</f>
      </c>
      <c r="C109" s="44">
        <f>IF(COUNTIF(E110:S110,"&gt;0")&gt;=6,COUNTIF(E110:S110,"&gt;0"),"")</f>
      </c>
      <c r="D109" s="102">
        <f>IF(COUNTIF(E110:S110,"&gt;0")&gt;=6,"dezenas","")</f>
      </c>
      <c r="E109" s="45">
        <v>1</v>
      </c>
      <c r="F109" s="46">
        <v>2</v>
      </c>
      <c r="G109" s="46">
        <v>3</v>
      </c>
      <c r="H109" s="45">
        <v>4</v>
      </c>
      <c r="I109" s="45">
        <v>5</v>
      </c>
      <c r="J109" s="45">
        <v>6</v>
      </c>
      <c r="K109" s="45">
        <v>7</v>
      </c>
      <c r="L109" s="45">
        <v>8</v>
      </c>
      <c r="M109" s="45">
        <v>9</v>
      </c>
      <c r="N109" s="45">
        <v>10</v>
      </c>
      <c r="O109" s="45">
        <v>11</v>
      </c>
      <c r="P109" s="45">
        <v>12</v>
      </c>
      <c r="Q109" s="45">
        <v>13</v>
      </c>
      <c r="R109" s="45">
        <v>14</v>
      </c>
      <c r="S109" s="45">
        <v>15</v>
      </c>
      <c r="T109" s="118"/>
      <c r="U109" s="128" t="s">
        <v>23</v>
      </c>
      <c r="V109" s="128" t="s">
        <v>24</v>
      </c>
      <c r="W109" s="128" t="s">
        <v>25</v>
      </c>
      <c r="Y109" s="121" t="s">
        <v>32</v>
      </c>
      <c r="Z109" s="122">
        <v>6</v>
      </c>
      <c r="AA109" s="122">
        <v>7</v>
      </c>
      <c r="AB109" s="122">
        <v>8</v>
      </c>
      <c r="AC109" s="122">
        <v>9</v>
      </c>
      <c r="AD109" s="122">
        <v>10</v>
      </c>
      <c r="AE109" s="122">
        <v>11</v>
      </c>
      <c r="AF109" s="122">
        <v>12</v>
      </c>
      <c r="AG109" s="122">
        <v>13</v>
      </c>
      <c r="AH109" s="122">
        <v>14</v>
      </c>
      <c r="AI109" s="122">
        <v>15</v>
      </c>
      <c r="AJ109" s="123"/>
      <c r="AK109" s="121" t="s">
        <v>33</v>
      </c>
      <c r="AL109" s="108">
        <v>6</v>
      </c>
      <c r="AM109" s="108">
        <v>7</v>
      </c>
      <c r="AN109" s="108">
        <v>8</v>
      </c>
      <c r="AO109" s="108">
        <v>9</v>
      </c>
      <c r="AP109" s="108">
        <v>10</v>
      </c>
      <c r="AQ109" s="108">
        <v>11</v>
      </c>
      <c r="AR109" s="108">
        <v>12</v>
      </c>
      <c r="AS109" s="108">
        <v>13</v>
      </c>
      <c r="AT109" s="108">
        <v>14</v>
      </c>
      <c r="AU109" s="108">
        <v>15</v>
      </c>
      <c r="AV109" s="123"/>
      <c r="AW109" s="121" t="s">
        <v>34</v>
      </c>
      <c r="AX109" s="108">
        <v>6</v>
      </c>
      <c r="AY109" s="108">
        <v>7</v>
      </c>
      <c r="AZ109" s="108">
        <v>8</v>
      </c>
      <c r="BA109" s="108">
        <v>9</v>
      </c>
      <c r="BB109" s="108">
        <v>10</v>
      </c>
      <c r="BC109" s="108">
        <v>11</v>
      </c>
      <c r="BD109" s="108">
        <v>12</v>
      </c>
      <c r="BE109" s="108">
        <v>13</v>
      </c>
      <c r="BF109" s="108">
        <v>14</v>
      </c>
      <c r="BG109" s="108">
        <v>15</v>
      </c>
      <c r="BI109" s="174" t="s">
        <v>54</v>
      </c>
      <c r="BJ109" s="226" t="s">
        <v>69</v>
      </c>
      <c r="BK109" s="226" t="s">
        <v>70</v>
      </c>
      <c r="BL109" s="226" t="s">
        <v>71</v>
      </c>
      <c r="BM109" s="226" t="s">
        <v>72</v>
      </c>
      <c r="BN109" s="226" t="s">
        <v>57</v>
      </c>
      <c r="BO109" s="226" t="s">
        <v>58</v>
      </c>
      <c r="BP109" s="226" t="s">
        <v>25</v>
      </c>
    </row>
    <row r="110" spans="1:68" s="51" customFormat="1" ht="18">
      <c r="A110" s="48" t="str">
        <f>A104</f>
        <v>Grupo</v>
      </c>
      <c r="B110" s="49" t="s">
        <v>12</v>
      </c>
      <c r="C110" s="50" t="s">
        <v>2</v>
      </c>
      <c r="D110" s="97" t="s">
        <v>15</v>
      </c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119"/>
      <c r="U110" s="127">
        <f>SUM(Z110:AI112)</f>
        <v>0</v>
      </c>
      <c r="V110" s="127">
        <f>SUM(AL110:AU112)</f>
        <v>0</v>
      </c>
      <c r="W110" s="127">
        <f>SUM(AX110:BG112)</f>
        <v>0</v>
      </c>
      <c r="Y110" s="122">
        <v>4</v>
      </c>
      <c r="Z110" s="109">
        <f>1*IF(AND(Z109=C109,Y110=D112),1,0)</f>
        <v>0</v>
      </c>
      <c r="AA110" s="109">
        <f>3*IF(AND(AA109=C109,Y110=D112),1,0)</f>
        <v>0</v>
      </c>
      <c r="AB110" s="109">
        <f>6*IF(AND(AB109=C109,Y110=D112),1,0)</f>
        <v>0</v>
      </c>
      <c r="AC110" s="109">
        <f>10*IF(AND(AC109=C109,Y110=D112),1,0)</f>
        <v>0</v>
      </c>
      <c r="AD110" s="109">
        <f>15*IF(AND(AD109=C109,Y110=D112),1,0)</f>
        <v>0</v>
      </c>
      <c r="AE110" s="109">
        <f>21*IF(AND(AE109=C109,Y110=D112),1,0)</f>
        <v>0</v>
      </c>
      <c r="AF110" s="109">
        <f>28*IF(AND(AF109=C109,Y110=D112),1,0)</f>
        <v>0</v>
      </c>
      <c r="AG110" s="109">
        <f>36*IF(AND(AG109=C109,Y110=D112),1,0)</f>
        <v>0</v>
      </c>
      <c r="AH110" s="109">
        <f>45*IF(AND(AH109=C109,Y110=D112),1,0)</f>
        <v>0</v>
      </c>
      <c r="AI110" s="109">
        <f>55*IF(AND(AI109=C109,Y110=D112),1,0)</f>
        <v>0</v>
      </c>
      <c r="AJ110" s="124"/>
      <c r="AK110" s="109">
        <v>4</v>
      </c>
      <c r="AL110" s="109">
        <v>0</v>
      </c>
      <c r="AM110" s="109">
        <v>0</v>
      </c>
      <c r="AN110" s="109">
        <v>0</v>
      </c>
      <c r="AO110" s="109">
        <v>0</v>
      </c>
      <c r="AP110" s="109">
        <v>0</v>
      </c>
      <c r="AQ110" s="109">
        <v>0</v>
      </c>
      <c r="AR110" s="109">
        <v>0</v>
      </c>
      <c r="AS110" s="109">
        <v>0</v>
      </c>
      <c r="AT110" s="109">
        <v>0</v>
      </c>
      <c r="AU110" s="109">
        <v>0</v>
      </c>
      <c r="AV110" s="124"/>
      <c r="AW110" s="109">
        <v>4</v>
      </c>
      <c r="AX110" s="109">
        <v>0</v>
      </c>
      <c r="AY110" s="109">
        <v>0</v>
      </c>
      <c r="AZ110" s="109">
        <v>0</v>
      </c>
      <c r="BA110" s="109">
        <v>0</v>
      </c>
      <c r="BB110" s="109">
        <v>0</v>
      </c>
      <c r="BC110" s="109">
        <v>0</v>
      </c>
      <c r="BD110" s="109">
        <v>0</v>
      </c>
      <c r="BE110" s="109">
        <v>0</v>
      </c>
      <c r="BF110" s="109">
        <v>0</v>
      </c>
      <c r="BG110" s="109">
        <v>0</v>
      </c>
      <c r="BI110" s="176"/>
      <c r="BJ110" s="175">
        <f aca="true" t="shared" si="32" ref="BJ110:BP110">IF($D111="","",IF($D111=BJ109,"X",""))</f>
      </c>
      <c r="BK110" s="175">
        <f t="shared" si="32"/>
      </c>
      <c r="BL110" s="175">
        <f t="shared" si="32"/>
      </c>
      <c r="BM110" s="175">
        <f t="shared" si="32"/>
      </c>
      <c r="BN110" s="175">
        <f t="shared" si="32"/>
      </c>
      <c r="BO110" s="175">
        <f t="shared" si="32"/>
      </c>
      <c r="BP110" s="175">
        <f t="shared" si="32"/>
      </c>
    </row>
    <row r="111" spans="1:68" s="55" customFormat="1" ht="12.75">
      <c r="A111" s="52" t="str">
        <f>A105</f>
        <v>001</v>
      </c>
      <c r="B111" s="53">
        <f>IF(AND(C109&gt;=6,C109&lt;&gt;"",B$27&lt;&gt;""),B$27,"")</f>
      </c>
      <c r="C111" s="38">
        <f>IF(AND(C109&gt;0,C109&lt;&gt;"",C$27&lt;&gt;""),C$27,"")</f>
      </c>
      <c r="D111" s="201">
        <f>IF(AND(C109&gt;=6,B111&lt;&gt;"",C111&lt;&gt;""),CHOOSE(SUM(E111:S111)+1,"0","1","2","3","Quadra","Quina","SENA","Verifique","Verifique","Verifique","Verifique","Verifique","Verifique","Verifique","Verifique","Verifique"),"")</f>
      </c>
      <c r="E111" s="263">
        <f aca="true" t="shared" si="33" ref="E111:S111">IF(E110&lt;&gt;"",IF(SUMIF($E$27:$J$27,E110,$E$27:$J$27)=E110,1,0),0)</f>
        <v>0</v>
      </c>
      <c r="F111" s="263">
        <f t="shared" si="33"/>
        <v>0</v>
      </c>
      <c r="G111" s="263">
        <f t="shared" si="33"/>
        <v>0</v>
      </c>
      <c r="H111" s="263">
        <f t="shared" si="33"/>
        <v>0</v>
      </c>
      <c r="I111" s="263">
        <f t="shared" si="33"/>
        <v>0</v>
      </c>
      <c r="J111" s="263">
        <f t="shared" si="33"/>
        <v>0</v>
      </c>
      <c r="K111" s="263">
        <f t="shared" si="33"/>
        <v>0</v>
      </c>
      <c r="L111" s="263">
        <f t="shared" si="33"/>
        <v>0</v>
      </c>
      <c r="M111" s="263">
        <f t="shared" si="33"/>
        <v>0</v>
      </c>
      <c r="N111" s="263">
        <f t="shared" si="33"/>
        <v>0</v>
      </c>
      <c r="O111" s="263">
        <f t="shared" si="33"/>
        <v>0</v>
      </c>
      <c r="P111" s="263">
        <f t="shared" si="33"/>
        <v>0</v>
      </c>
      <c r="Q111" s="263">
        <f t="shared" si="33"/>
        <v>0</v>
      </c>
      <c r="R111" s="263">
        <f t="shared" si="33"/>
        <v>0</v>
      </c>
      <c r="S111" s="263">
        <f t="shared" si="33"/>
        <v>0</v>
      </c>
      <c r="T111" s="120"/>
      <c r="Y111" s="125">
        <v>5</v>
      </c>
      <c r="Z111" s="126">
        <v>0</v>
      </c>
      <c r="AA111" s="109">
        <f>5*IF(AND(AA109=C109,Y111=D112),1,0)</f>
        <v>0</v>
      </c>
      <c r="AB111" s="109">
        <f>15*IF(AND(AB109=C109,Y111=D112),1,0)</f>
        <v>0</v>
      </c>
      <c r="AC111" s="109">
        <f>30*IF(AND(AC109=C109,Y111=D112),1,0)</f>
        <v>0</v>
      </c>
      <c r="AD111" s="109">
        <f>50*IF(AND(AD109=C109,Y111=D112),1,0)</f>
        <v>0</v>
      </c>
      <c r="AE111" s="109">
        <f>75*IF(AND(AE109=C109,Y111=D112),1,0)</f>
        <v>0</v>
      </c>
      <c r="AF111" s="109">
        <f>105*IF(AND(AF109=C109,Y111=D112),1,0)</f>
        <v>0</v>
      </c>
      <c r="AG111" s="109">
        <f>140*IF(AND(AG109=C109,Y111=D112),1,0)</f>
        <v>0</v>
      </c>
      <c r="AH111" s="109">
        <f>180*IF(AND(AH109=C109,Y111=D112),1,0)</f>
        <v>0</v>
      </c>
      <c r="AI111" s="109">
        <f>225*IF(AND(AI109=C109,Y111=D112),1,0)</f>
        <v>0</v>
      </c>
      <c r="AJ111" s="126"/>
      <c r="AK111" s="126">
        <v>5</v>
      </c>
      <c r="AL111" s="109">
        <f>1*IF(AND(AL109=C109,AK111=D112),1,0)</f>
        <v>0</v>
      </c>
      <c r="AM111" s="109">
        <f>2*IF(AND(AM109=C109,AK111=D112),1,0)</f>
        <v>0</v>
      </c>
      <c r="AN111" s="109">
        <f>3*IF(AND(AN109=C109,AK111=D112),1,0)</f>
        <v>0</v>
      </c>
      <c r="AO111" s="109">
        <f>4*IF(AND(AO109=C109,AK111=D112),1,0)</f>
        <v>0</v>
      </c>
      <c r="AP111" s="109">
        <f>5*IF(AND(AP109=C109,AK111=D112),1,0)</f>
        <v>0</v>
      </c>
      <c r="AQ111" s="109">
        <f>6*IF(AND(AQ109=C109,AK111=D112),1,0)</f>
        <v>0</v>
      </c>
      <c r="AR111" s="109">
        <f>7*IF(AND(AR109=C109,AK111=D112),1,0)</f>
        <v>0</v>
      </c>
      <c r="AS111" s="109">
        <f>8*IF(AND(AS109=C109,AK111=D112),1,0)</f>
        <v>0</v>
      </c>
      <c r="AT111" s="109">
        <f>9*IF(AND(AT109=C109,AK111=D112),1,0)</f>
        <v>0</v>
      </c>
      <c r="AU111" s="109">
        <f>10*IF(AND(AU109=C109,AK111=D112),1,0)</f>
        <v>0</v>
      </c>
      <c r="AV111" s="126"/>
      <c r="AW111" s="126">
        <v>5</v>
      </c>
      <c r="AX111" s="109">
        <v>0</v>
      </c>
      <c r="AY111" s="109">
        <v>0</v>
      </c>
      <c r="AZ111" s="109">
        <v>0</v>
      </c>
      <c r="BA111" s="109">
        <v>0</v>
      </c>
      <c r="BB111" s="109">
        <v>0</v>
      </c>
      <c r="BC111" s="109">
        <v>0</v>
      </c>
      <c r="BD111" s="109">
        <v>0</v>
      </c>
      <c r="BE111" s="109">
        <v>0</v>
      </c>
      <c r="BF111" s="109">
        <v>0</v>
      </c>
      <c r="BG111" s="109">
        <v>0</v>
      </c>
      <c r="BI111" s="176"/>
      <c r="BJ111" s="176"/>
      <c r="BK111" s="176"/>
      <c r="BL111" s="176"/>
      <c r="BM111" s="176"/>
      <c r="BN111" s="176"/>
      <c r="BO111" s="176"/>
      <c r="BP111" s="176"/>
    </row>
    <row r="112" spans="1:59" ht="15">
      <c r="A112" s="56"/>
      <c r="B112" s="206" t="s">
        <v>62</v>
      </c>
      <c r="C112" s="208">
        <f>C106+1</f>
        <v>14</v>
      </c>
      <c r="D112" s="129">
        <f>SUM(E111:S111)</f>
        <v>0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17"/>
      <c r="U112" s="82"/>
      <c r="V112" s="117"/>
      <c r="W112" s="117"/>
      <c r="Y112" s="122">
        <v>6</v>
      </c>
      <c r="Z112" s="108">
        <v>0</v>
      </c>
      <c r="AA112" s="109">
        <v>0</v>
      </c>
      <c r="AB112" s="109">
        <f>15*IF(AND(AB109=C109,Y112=D112),1,0)</f>
        <v>0</v>
      </c>
      <c r="AC112" s="109">
        <f>45*IF(AND(AC109=C109,Y112=D112),1,0)</f>
        <v>0</v>
      </c>
      <c r="AD112" s="109">
        <f>90*IF(AND(AD109=C109,Y112=D112),1,0)</f>
        <v>0</v>
      </c>
      <c r="AE112" s="109">
        <f>150*IF(AND(AE109=C109,Y112=D112),1,0)</f>
        <v>0</v>
      </c>
      <c r="AF112" s="109">
        <f>225*IF(AND(AF109=C109,Y112=D112),1,0)</f>
        <v>0</v>
      </c>
      <c r="AG112" s="109">
        <f>315*IF(AND(AG109=C109,Y112=D112),1,0)</f>
        <v>0</v>
      </c>
      <c r="AH112" s="109">
        <f>420*IF(AND(AH109=C109,Y112=D112),1,0)</f>
        <v>0</v>
      </c>
      <c r="AI112" s="109">
        <f>540*IF(AND(AI109=C109,Y112=D112),1,0)</f>
        <v>0</v>
      </c>
      <c r="AJ112" s="108"/>
      <c r="AK112" s="108">
        <v>6</v>
      </c>
      <c r="AL112" s="108">
        <v>0</v>
      </c>
      <c r="AM112" s="109">
        <f>6*IF(AND(AM109=C109,AK112=D112),1,0)</f>
        <v>0</v>
      </c>
      <c r="AN112" s="109">
        <f>12*IF(AND(AN109=C109,AK112=D112),1,0)</f>
        <v>0</v>
      </c>
      <c r="AO112" s="109">
        <f>18*IF(AND(AO109=C109,AK112=D112),1,0)</f>
        <v>0</v>
      </c>
      <c r="AP112" s="109">
        <f>24*IF(AND(AP109=C109,AK112=D112),1,0)</f>
        <v>0</v>
      </c>
      <c r="AQ112" s="109">
        <f>30*IF(AND(AQ109=C109,AK112=D112),1,0)</f>
        <v>0</v>
      </c>
      <c r="AR112" s="109">
        <f>36*IF(AND(AR109=C109,AK112=D112),1,0)</f>
        <v>0</v>
      </c>
      <c r="AS112" s="109">
        <f>42*IF(AND(AS109=C109,AK112=D112),1,0)</f>
        <v>0</v>
      </c>
      <c r="AT112" s="109">
        <f>48*IF(AND(AT109=C109,AK112=D112),1,0)</f>
        <v>0</v>
      </c>
      <c r="AU112" s="109">
        <f>54*IF(AND(AU109=C109,AK112=D112),1,0)</f>
        <v>0</v>
      </c>
      <c r="AV112" s="108"/>
      <c r="AW112" s="108">
        <v>6</v>
      </c>
      <c r="AX112" s="109">
        <f>1*IF(AND(AX109=C109,AW112=D112),1,0)</f>
        <v>0</v>
      </c>
      <c r="AY112" s="109">
        <f>1*IF(AND(AY109=C109,AW112=D112),1,0)</f>
        <v>0</v>
      </c>
      <c r="AZ112" s="109">
        <f>1*IF(AND(AZ109=C109,AW112=D112),1,0)</f>
        <v>0</v>
      </c>
      <c r="BA112" s="109">
        <f>1*IF(AND(BA109=C109,AW112=D112),1,0)</f>
        <v>0</v>
      </c>
      <c r="BB112" s="109">
        <f>1*IF(AND(BB109=C109,AW112=D112),1,0)</f>
        <v>0</v>
      </c>
      <c r="BC112" s="109">
        <f>1*IF(AND(BC109=C109,AW112=D112),1,0)</f>
        <v>0</v>
      </c>
      <c r="BD112" s="109">
        <f>1*IF(AND(BD109=C109,AW112=D112),1,0)</f>
        <v>0</v>
      </c>
      <c r="BE112" s="109">
        <f>1*IF(AND(BE109=C109,AW112=D112),1,0)</f>
        <v>0</v>
      </c>
      <c r="BF112" s="109">
        <f>1*IF(AND(BF109=C109,AW112=D112),1,0)</f>
        <v>0</v>
      </c>
      <c r="BG112" s="109">
        <f>1*IF(AND(BG109=C109,AW112=D112),1,0)</f>
        <v>0</v>
      </c>
    </row>
    <row r="113" spans="1:57" ht="12.75">
      <c r="A113" s="30"/>
      <c r="B113" s="31"/>
      <c r="T113" s="32"/>
      <c r="W113" s="92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I113" s="106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U113" s="80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</row>
    <row r="114" spans="1:20" ht="12.75">
      <c r="A114" s="30"/>
      <c r="B114" s="31"/>
      <c r="C114" s="41"/>
      <c r="D114" s="104"/>
      <c r="E114" s="41"/>
      <c r="F114" s="41"/>
      <c r="G114" s="41"/>
      <c r="T114" s="32"/>
    </row>
    <row r="115" spans="1:68" s="47" customFormat="1" ht="23.25">
      <c r="A115" s="42"/>
      <c r="B115" s="43">
        <f>IF(COUNTIF(E116:S116,"&gt;0")&gt;=6,"Cartão com","")</f>
      </c>
      <c r="C115" s="44">
        <f>IF(COUNTIF(E116:S116,"&gt;0")&gt;=6,COUNTIF(E116:S116,"&gt;0"),"")</f>
      </c>
      <c r="D115" s="102">
        <f>IF(COUNTIF(E116:S116,"&gt;0")&gt;=6,"dezenas","")</f>
      </c>
      <c r="E115" s="45">
        <v>1</v>
      </c>
      <c r="F115" s="46">
        <v>2</v>
      </c>
      <c r="G115" s="46">
        <v>3</v>
      </c>
      <c r="H115" s="45">
        <v>4</v>
      </c>
      <c r="I115" s="45">
        <v>5</v>
      </c>
      <c r="J115" s="45">
        <v>6</v>
      </c>
      <c r="K115" s="45">
        <v>7</v>
      </c>
      <c r="L115" s="45">
        <v>8</v>
      </c>
      <c r="M115" s="45">
        <v>9</v>
      </c>
      <c r="N115" s="45">
        <v>10</v>
      </c>
      <c r="O115" s="45">
        <v>11</v>
      </c>
      <c r="P115" s="45">
        <v>12</v>
      </c>
      <c r="Q115" s="45">
        <v>13</v>
      </c>
      <c r="R115" s="45">
        <v>14</v>
      </c>
      <c r="S115" s="45">
        <v>15</v>
      </c>
      <c r="T115" s="118"/>
      <c r="U115" s="128" t="s">
        <v>23</v>
      </c>
      <c r="V115" s="128" t="s">
        <v>24</v>
      </c>
      <c r="W115" s="128" t="s">
        <v>25</v>
      </c>
      <c r="Y115" s="121" t="s">
        <v>32</v>
      </c>
      <c r="Z115" s="122">
        <v>6</v>
      </c>
      <c r="AA115" s="122">
        <v>7</v>
      </c>
      <c r="AB115" s="122">
        <v>8</v>
      </c>
      <c r="AC115" s="122">
        <v>9</v>
      </c>
      <c r="AD115" s="122">
        <v>10</v>
      </c>
      <c r="AE115" s="122">
        <v>11</v>
      </c>
      <c r="AF115" s="122">
        <v>12</v>
      </c>
      <c r="AG115" s="122">
        <v>13</v>
      </c>
      <c r="AH115" s="122">
        <v>14</v>
      </c>
      <c r="AI115" s="122">
        <v>15</v>
      </c>
      <c r="AJ115" s="123"/>
      <c r="AK115" s="121" t="s">
        <v>33</v>
      </c>
      <c r="AL115" s="108">
        <v>6</v>
      </c>
      <c r="AM115" s="108">
        <v>7</v>
      </c>
      <c r="AN115" s="108">
        <v>8</v>
      </c>
      <c r="AO115" s="108">
        <v>9</v>
      </c>
      <c r="AP115" s="108">
        <v>10</v>
      </c>
      <c r="AQ115" s="108">
        <v>11</v>
      </c>
      <c r="AR115" s="108">
        <v>12</v>
      </c>
      <c r="AS115" s="108">
        <v>13</v>
      </c>
      <c r="AT115" s="108">
        <v>14</v>
      </c>
      <c r="AU115" s="108">
        <v>15</v>
      </c>
      <c r="AV115" s="123"/>
      <c r="AW115" s="121" t="s">
        <v>34</v>
      </c>
      <c r="AX115" s="108">
        <v>6</v>
      </c>
      <c r="AY115" s="108">
        <v>7</v>
      </c>
      <c r="AZ115" s="108">
        <v>8</v>
      </c>
      <c r="BA115" s="108">
        <v>9</v>
      </c>
      <c r="BB115" s="108">
        <v>10</v>
      </c>
      <c r="BC115" s="108">
        <v>11</v>
      </c>
      <c r="BD115" s="108">
        <v>12</v>
      </c>
      <c r="BE115" s="108">
        <v>13</v>
      </c>
      <c r="BF115" s="108">
        <v>14</v>
      </c>
      <c r="BG115" s="108">
        <v>15</v>
      </c>
      <c r="BI115" s="174" t="s">
        <v>54</v>
      </c>
      <c r="BJ115" s="226" t="s">
        <v>69</v>
      </c>
      <c r="BK115" s="226" t="s">
        <v>70</v>
      </c>
      <c r="BL115" s="226" t="s">
        <v>71</v>
      </c>
      <c r="BM115" s="226" t="s">
        <v>72</v>
      </c>
      <c r="BN115" s="226" t="s">
        <v>57</v>
      </c>
      <c r="BO115" s="226" t="s">
        <v>58</v>
      </c>
      <c r="BP115" s="226" t="s">
        <v>25</v>
      </c>
    </row>
    <row r="116" spans="1:68" s="51" customFormat="1" ht="18">
      <c r="A116" s="48" t="str">
        <f>A110</f>
        <v>Grupo</v>
      </c>
      <c r="B116" s="49" t="s">
        <v>12</v>
      </c>
      <c r="C116" s="50" t="s">
        <v>2</v>
      </c>
      <c r="D116" s="97" t="s">
        <v>15</v>
      </c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119"/>
      <c r="U116" s="127">
        <f>SUM(Z116:AI118)</f>
        <v>0</v>
      </c>
      <c r="V116" s="127">
        <f>SUM(AL116:AU118)</f>
        <v>0</v>
      </c>
      <c r="W116" s="127">
        <f>SUM(AX116:BG118)</f>
        <v>0</v>
      </c>
      <c r="Y116" s="122">
        <v>4</v>
      </c>
      <c r="Z116" s="109">
        <f>1*IF(AND(Z115=C115,Y116=D118),1,0)</f>
        <v>0</v>
      </c>
      <c r="AA116" s="109">
        <f>3*IF(AND(AA115=C115,Y116=D118),1,0)</f>
        <v>0</v>
      </c>
      <c r="AB116" s="109">
        <f>6*IF(AND(AB115=C115,Y116=D118),1,0)</f>
        <v>0</v>
      </c>
      <c r="AC116" s="109">
        <f>10*IF(AND(AC115=C115,Y116=D118),1,0)</f>
        <v>0</v>
      </c>
      <c r="AD116" s="109">
        <f>15*IF(AND(AD115=C115,Y116=D118),1,0)</f>
        <v>0</v>
      </c>
      <c r="AE116" s="109">
        <f>21*IF(AND(AE115=C115,Y116=D118),1,0)</f>
        <v>0</v>
      </c>
      <c r="AF116" s="109">
        <f>28*IF(AND(AF115=C115,Y116=D118),1,0)</f>
        <v>0</v>
      </c>
      <c r="AG116" s="109">
        <f>36*IF(AND(AG115=C115,Y116=D118),1,0)</f>
        <v>0</v>
      </c>
      <c r="AH116" s="109">
        <f>45*IF(AND(AH115=C115,Y116=D118),1,0)</f>
        <v>0</v>
      </c>
      <c r="AI116" s="109">
        <f>55*IF(AND(AI115=C115,Y116=D118),1,0)</f>
        <v>0</v>
      </c>
      <c r="AJ116" s="124"/>
      <c r="AK116" s="109">
        <v>4</v>
      </c>
      <c r="AL116" s="109">
        <v>0</v>
      </c>
      <c r="AM116" s="109">
        <v>0</v>
      </c>
      <c r="AN116" s="109">
        <v>0</v>
      </c>
      <c r="AO116" s="109">
        <v>0</v>
      </c>
      <c r="AP116" s="109">
        <v>0</v>
      </c>
      <c r="AQ116" s="109">
        <v>0</v>
      </c>
      <c r="AR116" s="109">
        <v>0</v>
      </c>
      <c r="AS116" s="109">
        <v>0</v>
      </c>
      <c r="AT116" s="109">
        <v>0</v>
      </c>
      <c r="AU116" s="109">
        <v>0</v>
      </c>
      <c r="AV116" s="124"/>
      <c r="AW116" s="109">
        <v>4</v>
      </c>
      <c r="AX116" s="109">
        <v>0</v>
      </c>
      <c r="AY116" s="109">
        <v>0</v>
      </c>
      <c r="AZ116" s="109">
        <v>0</v>
      </c>
      <c r="BA116" s="109">
        <v>0</v>
      </c>
      <c r="BB116" s="109">
        <v>0</v>
      </c>
      <c r="BC116" s="109">
        <v>0</v>
      </c>
      <c r="BD116" s="109">
        <v>0</v>
      </c>
      <c r="BE116" s="109">
        <v>0</v>
      </c>
      <c r="BF116" s="109">
        <v>0</v>
      </c>
      <c r="BG116" s="109">
        <v>0</v>
      </c>
      <c r="BI116" s="176"/>
      <c r="BJ116" s="175">
        <f aca="true" t="shared" si="34" ref="BJ116:BP116">IF($D117="","",IF($D117=BJ115,"X",""))</f>
      </c>
      <c r="BK116" s="175">
        <f t="shared" si="34"/>
      </c>
      <c r="BL116" s="175">
        <f t="shared" si="34"/>
      </c>
      <c r="BM116" s="175">
        <f t="shared" si="34"/>
      </c>
      <c r="BN116" s="175">
        <f t="shared" si="34"/>
      </c>
      <c r="BO116" s="175">
        <f t="shared" si="34"/>
      </c>
      <c r="BP116" s="175">
        <f t="shared" si="34"/>
      </c>
    </row>
    <row r="117" spans="1:68" s="55" customFormat="1" ht="12.75">
      <c r="A117" s="52" t="str">
        <f>A111</f>
        <v>001</v>
      </c>
      <c r="B117" s="53">
        <f>IF(AND(C115&gt;=6,C115&lt;&gt;"",B$27&lt;&gt;""),B$27,"")</f>
      </c>
      <c r="C117" s="38">
        <f>IF(AND(C115&gt;0,C115&lt;&gt;"",C$27&lt;&gt;""),C$27,"")</f>
      </c>
      <c r="D117" s="201">
        <f>IF(AND(C115&gt;=6,B117&lt;&gt;"",C117&lt;&gt;""),CHOOSE(SUM(E117:S117)+1,"0","1","2","3","Quadra","Quina","SENA","Verifique","Verifique","Verifique","Verifique","Verifique","Verifique","Verifique","Verifique","Verifique"),"")</f>
      </c>
      <c r="E117" s="263">
        <f aca="true" t="shared" si="35" ref="E117:S117">IF(E116&lt;&gt;"",IF(SUMIF($E$27:$J$27,E116,$E$27:$J$27)=E116,1,0),0)</f>
        <v>0</v>
      </c>
      <c r="F117" s="263">
        <f t="shared" si="35"/>
        <v>0</v>
      </c>
      <c r="G117" s="263">
        <f t="shared" si="35"/>
        <v>0</v>
      </c>
      <c r="H117" s="263">
        <f t="shared" si="35"/>
        <v>0</v>
      </c>
      <c r="I117" s="263">
        <f t="shared" si="35"/>
        <v>0</v>
      </c>
      <c r="J117" s="263">
        <f t="shared" si="35"/>
        <v>0</v>
      </c>
      <c r="K117" s="263">
        <f t="shared" si="35"/>
        <v>0</v>
      </c>
      <c r="L117" s="263">
        <f t="shared" si="35"/>
        <v>0</v>
      </c>
      <c r="M117" s="263">
        <f t="shared" si="35"/>
        <v>0</v>
      </c>
      <c r="N117" s="263">
        <f t="shared" si="35"/>
        <v>0</v>
      </c>
      <c r="O117" s="263">
        <f t="shared" si="35"/>
        <v>0</v>
      </c>
      <c r="P117" s="263">
        <f t="shared" si="35"/>
        <v>0</v>
      </c>
      <c r="Q117" s="263">
        <f t="shared" si="35"/>
        <v>0</v>
      </c>
      <c r="R117" s="263">
        <f t="shared" si="35"/>
        <v>0</v>
      </c>
      <c r="S117" s="263">
        <f t="shared" si="35"/>
        <v>0</v>
      </c>
      <c r="T117" s="120"/>
      <c r="Y117" s="125">
        <v>5</v>
      </c>
      <c r="Z117" s="126">
        <v>0</v>
      </c>
      <c r="AA117" s="109">
        <f>5*IF(AND(AA115=C115,Y117=D118),1,0)</f>
        <v>0</v>
      </c>
      <c r="AB117" s="109">
        <f>15*IF(AND(AB115=C115,Y117=D118),1,0)</f>
        <v>0</v>
      </c>
      <c r="AC117" s="109">
        <f>30*IF(AND(AC115=C115,Y117=D118),1,0)</f>
        <v>0</v>
      </c>
      <c r="AD117" s="109">
        <f>50*IF(AND(AD115=C115,Y117=D118),1,0)</f>
        <v>0</v>
      </c>
      <c r="AE117" s="109">
        <f>75*IF(AND(AE115=C115,Y117=D118),1,0)</f>
        <v>0</v>
      </c>
      <c r="AF117" s="109">
        <f>105*IF(AND(AF115=C115,Y117=D118),1,0)</f>
        <v>0</v>
      </c>
      <c r="AG117" s="109">
        <f>140*IF(AND(AG115=C115,Y117=D118),1,0)</f>
        <v>0</v>
      </c>
      <c r="AH117" s="109">
        <f>180*IF(AND(AH115=C115,Y117=D118),1,0)</f>
        <v>0</v>
      </c>
      <c r="AI117" s="109">
        <f>225*IF(AND(AI115=C115,Y117=D118),1,0)</f>
        <v>0</v>
      </c>
      <c r="AJ117" s="126"/>
      <c r="AK117" s="126">
        <v>5</v>
      </c>
      <c r="AL117" s="109">
        <f>1*IF(AND(AL115=C115,AK117=D118),1,0)</f>
        <v>0</v>
      </c>
      <c r="AM117" s="109">
        <f>2*IF(AND(AM115=C115,AK117=D118),1,0)</f>
        <v>0</v>
      </c>
      <c r="AN117" s="109">
        <f>3*IF(AND(AN115=C115,AK117=D118),1,0)</f>
        <v>0</v>
      </c>
      <c r="AO117" s="109">
        <f>4*IF(AND(AO115=C115,AK117=D118),1,0)</f>
        <v>0</v>
      </c>
      <c r="AP117" s="109">
        <f>5*IF(AND(AP115=C115,AK117=D118),1,0)</f>
        <v>0</v>
      </c>
      <c r="AQ117" s="109">
        <f>6*IF(AND(AQ115=C115,AK117=D118),1,0)</f>
        <v>0</v>
      </c>
      <c r="AR117" s="109">
        <f>7*IF(AND(AR115=C115,AK117=D118),1,0)</f>
        <v>0</v>
      </c>
      <c r="AS117" s="109">
        <f>8*IF(AND(AS115=C115,AK117=D118),1,0)</f>
        <v>0</v>
      </c>
      <c r="AT117" s="109">
        <f>9*IF(AND(AT115=C115,AK117=D118),1,0)</f>
        <v>0</v>
      </c>
      <c r="AU117" s="109">
        <f>10*IF(AND(AU115=C115,AK117=D118),1,0)</f>
        <v>0</v>
      </c>
      <c r="AV117" s="126"/>
      <c r="AW117" s="126">
        <v>5</v>
      </c>
      <c r="AX117" s="109">
        <v>0</v>
      </c>
      <c r="AY117" s="109">
        <v>0</v>
      </c>
      <c r="AZ117" s="109">
        <v>0</v>
      </c>
      <c r="BA117" s="109">
        <v>0</v>
      </c>
      <c r="BB117" s="109">
        <v>0</v>
      </c>
      <c r="BC117" s="109">
        <v>0</v>
      </c>
      <c r="BD117" s="109">
        <v>0</v>
      </c>
      <c r="BE117" s="109">
        <v>0</v>
      </c>
      <c r="BF117" s="109">
        <v>0</v>
      </c>
      <c r="BG117" s="109">
        <v>0</v>
      </c>
      <c r="BI117" s="176"/>
      <c r="BJ117" s="176"/>
      <c r="BK117" s="176"/>
      <c r="BL117" s="176"/>
      <c r="BM117" s="176"/>
      <c r="BN117" s="176"/>
      <c r="BO117" s="176"/>
      <c r="BP117" s="176"/>
    </row>
    <row r="118" spans="1:59" ht="15">
      <c r="A118" s="56"/>
      <c r="B118" s="206" t="s">
        <v>62</v>
      </c>
      <c r="C118" s="208">
        <f>C112+1</f>
        <v>15</v>
      </c>
      <c r="D118" s="129">
        <f>SUM(E117:S117)</f>
        <v>0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17"/>
      <c r="U118" s="82"/>
      <c r="V118" s="117"/>
      <c r="W118" s="117"/>
      <c r="Y118" s="122">
        <v>6</v>
      </c>
      <c r="Z118" s="108">
        <v>0</v>
      </c>
      <c r="AA118" s="109">
        <v>0</v>
      </c>
      <c r="AB118" s="109">
        <f>15*IF(AND(AB115=C115,Y118=D118),1,0)</f>
        <v>0</v>
      </c>
      <c r="AC118" s="109">
        <f>45*IF(AND(AC115=C115,Y118=D118),1,0)</f>
        <v>0</v>
      </c>
      <c r="AD118" s="109">
        <f>90*IF(AND(AD115=C115,Y118=D118),1,0)</f>
        <v>0</v>
      </c>
      <c r="AE118" s="109">
        <f>150*IF(AND(AE115=C115,Y118=D118),1,0)</f>
        <v>0</v>
      </c>
      <c r="AF118" s="109">
        <f>225*IF(AND(AF115=C115,Y118=D118),1,0)</f>
        <v>0</v>
      </c>
      <c r="AG118" s="109">
        <f>315*IF(AND(AG115=C115,Y118=D118),1,0)</f>
        <v>0</v>
      </c>
      <c r="AH118" s="109">
        <f>420*IF(AND(AH115=C115,Y118=D118),1,0)</f>
        <v>0</v>
      </c>
      <c r="AI118" s="109">
        <f>540*IF(AND(AI115=C115,Y118=D118),1,0)</f>
        <v>0</v>
      </c>
      <c r="AJ118" s="108"/>
      <c r="AK118" s="108">
        <v>6</v>
      </c>
      <c r="AL118" s="108">
        <v>0</v>
      </c>
      <c r="AM118" s="109">
        <f>6*IF(AND(AM115=C115,AK118=D118),1,0)</f>
        <v>0</v>
      </c>
      <c r="AN118" s="109">
        <f>12*IF(AND(AN115=C115,AK118=D118),1,0)</f>
        <v>0</v>
      </c>
      <c r="AO118" s="109">
        <f>18*IF(AND(AO115=C115,AK118=D118),1,0)</f>
        <v>0</v>
      </c>
      <c r="AP118" s="109">
        <f>24*IF(AND(AP115=C115,AK118=D118),1,0)</f>
        <v>0</v>
      </c>
      <c r="AQ118" s="109">
        <f>30*IF(AND(AQ115=C115,AK118=D118),1,0)</f>
        <v>0</v>
      </c>
      <c r="AR118" s="109">
        <f>36*IF(AND(AR115=C115,AK118=D118),1,0)</f>
        <v>0</v>
      </c>
      <c r="AS118" s="109">
        <f>42*IF(AND(AS115=C115,AK118=D118),1,0)</f>
        <v>0</v>
      </c>
      <c r="AT118" s="109">
        <f>48*IF(AND(AT115=C115,AK118=D118),1,0)</f>
        <v>0</v>
      </c>
      <c r="AU118" s="109">
        <f>54*IF(AND(AU115=C115,AK118=D118),1,0)</f>
        <v>0</v>
      </c>
      <c r="AV118" s="108"/>
      <c r="AW118" s="108">
        <v>6</v>
      </c>
      <c r="AX118" s="109">
        <f>1*IF(AND(AX115=C115,AW118=D118),1,0)</f>
        <v>0</v>
      </c>
      <c r="AY118" s="109">
        <f>1*IF(AND(AY115=C115,AW118=D118),1,0)</f>
        <v>0</v>
      </c>
      <c r="AZ118" s="109">
        <f>1*IF(AND(AZ115=C115,AW118=D118),1,0)</f>
        <v>0</v>
      </c>
      <c r="BA118" s="109">
        <f>1*IF(AND(BA115=C115,AW118=D118),1,0)</f>
        <v>0</v>
      </c>
      <c r="BB118" s="109">
        <f>1*IF(AND(BB115=C115,AW118=D118),1,0)</f>
        <v>0</v>
      </c>
      <c r="BC118" s="109">
        <f>1*IF(AND(BC115=C115,AW118=D118),1,0)</f>
        <v>0</v>
      </c>
      <c r="BD118" s="109">
        <f>1*IF(AND(BD115=C115,AW118=D118),1,0)</f>
        <v>0</v>
      </c>
      <c r="BE118" s="109">
        <f>1*IF(AND(BE115=C115,AW118=D118),1,0)</f>
        <v>0</v>
      </c>
      <c r="BF118" s="109">
        <f>1*IF(AND(BF115=C115,AW118=D118),1,0)</f>
        <v>0</v>
      </c>
      <c r="BG118" s="109">
        <f>1*IF(AND(BG115=C115,AW118=D118),1,0)</f>
        <v>0</v>
      </c>
    </row>
    <row r="119" spans="1:57" ht="12.75">
      <c r="A119" s="30"/>
      <c r="B119" s="31"/>
      <c r="T119" s="32"/>
      <c r="W119" s="92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I119" s="106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U119" s="80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</row>
    <row r="120" spans="1:20" ht="12.75">
      <c r="A120" s="30"/>
      <c r="B120" s="31"/>
      <c r="C120" s="41"/>
      <c r="D120" s="104"/>
      <c r="E120" s="41"/>
      <c r="F120" s="41"/>
      <c r="G120" s="41"/>
      <c r="T120" s="32"/>
    </row>
    <row r="121" spans="1:68" s="47" customFormat="1" ht="23.25">
      <c r="A121" s="42"/>
      <c r="B121" s="43">
        <f>IF(COUNTIF(E122:S122,"&gt;0")&gt;=6,"Cartão com","")</f>
      </c>
      <c r="C121" s="44">
        <f>IF(COUNTIF(E122:S122,"&gt;0")&gt;=6,COUNTIF(E122:S122,"&gt;0"),"")</f>
      </c>
      <c r="D121" s="102">
        <f>IF(COUNTIF(E122:S122,"&gt;0")&gt;=6,"dezenas","")</f>
      </c>
      <c r="E121" s="45">
        <v>1</v>
      </c>
      <c r="F121" s="46">
        <v>2</v>
      </c>
      <c r="G121" s="46">
        <v>3</v>
      </c>
      <c r="H121" s="45">
        <v>4</v>
      </c>
      <c r="I121" s="45">
        <v>5</v>
      </c>
      <c r="J121" s="45">
        <v>6</v>
      </c>
      <c r="K121" s="45">
        <v>7</v>
      </c>
      <c r="L121" s="45">
        <v>8</v>
      </c>
      <c r="M121" s="45">
        <v>9</v>
      </c>
      <c r="N121" s="45">
        <v>10</v>
      </c>
      <c r="O121" s="45">
        <v>11</v>
      </c>
      <c r="P121" s="45">
        <v>12</v>
      </c>
      <c r="Q121" s="45">
        <v>13</v>
      </c>
      <c r="R121" s="45">
        <v>14</v>
      </c>
      <c r="S121" s="45">
        <v>15</v>
      </c>
      <c r="T121" s="118"/>
      <c r="U121" s="128" t="s">
        <v>23</v>
      </c>
      <c r="V121" s="128" t="s">
        <v>24</v>
      </c>
      <c r="W121" s="128" t="s">
        <v>25</v>
      </c>
      <c r="Y121" s="121" t="s">
        <v>32</v>
      </c>
      <c r="Z121" s="122">
        <v>6</v>
      </c>
      <c r="AA121" s="122">
        <v>7</v>
      </c>
      <c r="AB121" s="122">
        <v>8</v>
      </c>
      <c r="AC121" s="122">
        <v>9</v>
      </c>
      <c r="AD121" s="122">
        <v>10</v>
      </c>
      <c r="AE121" s="122">
        <v>11</v>
      </c>
      <c r="AF121" s="122">
        <v>12</v>
      </c>
      <c r="AG121" s="122">
        <v>13</v>
      </c>
      <c r="AH121" s="122">
        <v>14</v>
      </c>
      <c r="AI121" s="122">
        <v>15</v>
      </c>
      <c r="AJ121" s="123"/>
      <c r="AK121" s="121" t="s">
        <v>33</v>
      </c>
      <c r="AL121" s="108">
        <v>6</v>
      </c>
      <c r="AM121" s="108">
        <v>7</v>
      </c>
      <c r="AN121" s="108">
        <v>8</v>
      </c>
      <c r="AO121" s="108">
        <v>9</v>
      </c>
      <c r="AP121" s="108">
        <v>10</v>
      </c>
      <c r="AQ121" s="108">
        <v>11</v>
      </c>
      <c r="AR121" s="108">
        <v>12</v>
      </c>
      <c r="AS121" s="108">
        <v>13</v>
      </c>
      <c r="AT121" s="108">
        <v>14</v>
      </c>
      <c r="AU121" s="108">
        <v>15</v>
      </c>
      <c r="AV121" s="123"/>
      <c r="AW121" s="121" t="s">
        <v>34</v>
      </c>
      <c r="AX121" s="108">
        <v>6</v>
      </c>
      <c r="AY121" s="108">
        <v>7</v>
      </c>
      <c r="AZ121" s="108">
        <v>8</v>
      </c>
      <c r="BA121" s="108">
        <v>9</v>
      </c>
      <c r="BB121" s="108">
        <v>10</v>
      </c>
      <c r="BC121" s="108">
        <v>11</v>
      </c>
      <c r="BD121" s="108">
        <v>12</v>
      </c>
      <c r="BE121" s="108">
        <v>13</v>
      </c>
      <c r="BF121" s="108">
        <v>14</v>
      </c>
      <c r="BG121" s="108">
        <v>15</v>
      </c>
      <c r="BI121" s="174" t="s">
        <v>54</v>
      </c>
      <c r="BJ121" s="226" t="s">
        <v>69</v>
      </c>
      <c r="BK121" s="226" t="s">
        <v>70</v>
      </c>
      <c r="BL121" s="226" t="s">
        <v>71</v>
      </c>
      <c r="BM121" s="226" t="s">
        <v>72</v>
      </c>
      <c r="BN121" s="226" t="s">
        <v>57</v>
      </c>
      <c r="BO121" s="226" t="s">
        <v>58</v>
      </c>
      <c r="BP121" s="226" t="s">
        <v>25</v>
      </c>
    </row>
    <row r="122" spans="1:68" s="51" customFormat="1" ht="18">
      <c r="A122" s="48" t="str">
        <f>A116</f>
        <v>Grupo</v>
      </c>
      <c r="B122" s="49" t="s">
        <v>12</v>
      </c>
      <c r="C122" s="50" t="s">
        <v>2</v>
      </c>
      <c r="D122" s="97" t="s">
        <v>15</v>
      </c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119"/>
      <c r="U122" s="127">
        <f>SUM(Z122:AI124)</f>
        <v>0</v>
      </c>
      <c r="V122" s="127">
        <f>SUM(AL122:AU124)</f>
        <v>0</v>
      </c>
      <c r="W122" s="127">
        <f>SUM(AX122:BG124)</f>
        <v>0</v>
      </c>
      <c r="Y122" s="122">
        <v>4</v>
      </c>
      <c r="Z122" s="109">
        <f>1*IF(AND(Z121=C121,Y122=D124),1,0)</f>
        <v>0</v>
      </c>
      <c r="AA122" s="109">
        <f>3*IF(AND(AA121=C121,Y122=D124),1,0)</f>
        <v>0</v>
      </c>
      <c r="AB122" s="109">
        <f>6*IF(AND(AB121=C121,Y122=D124),1,0)</f>
        <v>0</v>
      </c>
      <c r="AC122" s="109">
        <f>10*IF(AND(AC121=C121,Y122=D124),1,0)</f>
        <v>0</v>
      </c>
      <c r="AD122" s="109">
        <f>15*IF(AND(AD121=C121,Y122=D124),1,0)</f>
        <v>0</v>
      </c>
      <c r="AE122" s="109">
        <f>21*IF(AND(AE121=C121,Y122=D124),1,0)</f>
        <v>0</v>
      </c>
      <c r="AF122" s="109">
        <f>28*IF(AND(AF121=C121,Y122=D124),1,0)</f>
        <v>0</v>
      </c>
      <c r="AG122" s="109">
        <f>36*IF(AND(AG121=C121,Y122=D124),1,0)</f>
        <v>0</v>
      </c>
      <c r="AH122" s="109">
        <f>45*IF(AND(AH121=C121,Y122=D124),1,0)</f>
        <v>0</v>
      </c>
      <c r="AI122" s="109">
        <f>55*IF(AND(AI121=C121,Y122=D124),1,0)</f>
        <v>0</v>
      </c>
      <c r="AJ122" s="124"/>
      <c r="AK122" s="109">
        <v>4</v>
      </c>
      <c r="AL122" s="109">
        <v>0</v>
      </c>
      <c r="AM122" s="109">
        <v>0</v>
      </c>
      <c r="AN122" s="109">
        <v>0</v>
      </c>
      <c r="AO122" s="109">
        <v>0</v>
      </c>
      <c r="AP122" s="109">
        <v>0</v>
      </c>
      <c r="AQ122" s="109">
        <v>0</v>
      </c>
      <c r="AR122" s="109">
        <v>0</v>
      </c>
      <c r="AS122" s="109">
        <v>0</v>
      </c>
      <c r="AT122" s="109">
        <v>0</v>
      </c>
      <c r="AU122" s="109">
        <v>0</v>
      </c>
      <c r="AV122" s="124"/>
      <c r="AW122" s="109">
        <v>4</v>
      </c>
      <c r="AX122" s="109">
        <v>0</v>
      </c>
      <c r="AY122" s="109">
        <v>0</v>
      </c>
      <c r="AZ122" s="109">
        <v>0</v>
      </c>
      <c r="BA122" s="109">
        <v>0</v>
      </c>
      <c r="BB122" s="109">
        <v>0</v>
      </c>
      <c r="BC122" s="109">
        <v>0</v>
      </c>
      <c r="BD122" s="109">
        <v>0</v>
      </c>
      <c r="BE122" s="109">
        <v>0</v>
      </c>
      <c r="BF122" s="109">
        <v>0</v>
      </c>
      <c r="BG122" s="109">
        <v>0</v>
      </c>
      <c r="BI122" s="176"/>
      <c r="BJ122" s="175">
        <f aca="true" t="shared" si="36" ref="BJ122:BP122">IF($D123="","",IF($D123=BJ121,"X",""))</f>
      </c>
      <c r="BK122" s="175">
        <f t="shared" si="36"/>
      </c>
      <c r="BL122" s="175">
        <f t="shared" si="36"/>
      </c>
      <c r="BM122" s="175">
        <f t="shared" si="36"/>
      </c>
      <c r="BN122" s="175">
        <f t="shared" si="36"/>
      </c>
      <c r="BO122" s="175">
        <f t="shared" si="36"/>
      </c>
      <c r="BP122" s="175">
        <f t="shared" si="36"/>
      </c>
    </row>
    <row r="123" spans="1:68" s="55" customFormat="1" ht="12.75">
      <c r="A123" s="52" t="str">
        <f>A117</f>
        <v>001</v>
      </c>
      <c r="B123" s="53">
        <f>IF(AND(C121&gt;=6,C121&lt;&gt;"",B$27&lt;&gt;""),B$27,"")</f>
      </c>
      <c r="C123" s="38">
        <f>IF(AND(C121&gt;0,C121&lt;&gt;"",C$27&lt;&gt;""),C$27,"")</f>
      </c>
      <c r="D123" s="201">
        <f>IF(AND(C121&gt;=6,B123&lt;&gt;"",C123&lt;&gt;""),CHOOSE(SUM(E123:S123)+1,"0","1","2","3","Quadra","Quina","SENA","Verifique","Verifique","Verifique","Verifique","Verifique","Verifique","Verifique","Verifique","Verifique"),"")</f>
      </c>
      <c r="E123" s="263">
        <f aca="true" t="shared" si="37" ref="E123:S123">IF(E122&lt;&gt;"",IF(SUMIF($E$27:$J$27,E122,$E$27:$J$27)=E122,1,0),0)</f>
        <v>0</v>
      </c>
      <c r="F123" s="263">
        <f t="shared" si="37"/>
        <v>0</v>
      </c>
      <c r="G123" s="263">
        <f t="shared" si="37"/>
        <v>0</v>
      </c>
      <c r="H123" s="263">
        <f t="shared" si="37"/>
        <v>0</v>
      </c>
      <c r="I123" s="263">
        <f t="shared" si="37"/>
        <v>0</v>
      </c>
      <c r="J123" s="263">
        <f t="shared" si="37"/>
        <v>0</v>
      </c>
      <c r="K123" s="263">
        <f t="shared" si="37"/>
        <v>0</v>
      </c>
      <c r="L123" s="263">
        <f t="shared" si="37"/>
        <v>0</v>
      </c>
      <c r="M123" s="263">
        <f t="shared" si="37"/>
        <v>0</v>
      </c>
      <c r="N123" s="263">
        <f t="shared" si="37"/>
        <v>0</v>
      </c>
      <c r="O123" s="263">
        <f t="shared" si="37"/>
        <v>0</v>
      </c>
      <c r="P123" s="263">
        <f t="shared" si="37"/>
        <v>0</v>
      </c>
      <c r="Q123" s="263">
        <f t="shared" si="37"/>
        <v>0</v>
      </c>
      <c r="R123" s="263">
        <f t="shared" si="37"/>
        <v>0</v>
      </c>
      <c r="S123" s="263">
        <f t="shared" si="37"/>
        <v>0</v>
      </c>
      <c r="T123" s="120"/>
      <c r="Y123" s="125">
        <v>5</v>
      </c>
      <c r="Z123" s="126">
        <v>0</v>
      </c>
      <c r="AA123" s="109">
        <f>5*IF(AND(AA121=C121,Y123=D124),1,0)</f>
        <v>0</v>
      </c>
      <c r="AB123" s="109">
        <f>15*IF(AND(AB121=C121,Y123=D124),1,0)</f>
        <v>0</v>
      </c>
      <c r="AC123" s="109">
        <f>30*IF(AND(AC121=C121,Y123=D124),1,0)</f>
        <v>0</v>
      </c>
      <c r="AD123" s="109">
        <f>50*IF(AND(AD121=C121,Y123=D124),1,0)</f>
        <v>0</v>
      </c>
      <c r="AE123" s="109">
        <f>75*IF(AND(AE121=C121,Y123=D124),1,0)</f>
        <v>0</v>
      </c>
      <c r="AF123" s="109">
        <f>105*IF(AND(AF121=C121,Y123=D124),1,0)</f>
        <v>0</v>
      </c>
      <c r="AG123" s="109">
        <f>140*IF(AND(AG121=C121,Y123=D124),1,0)</f>
        <v>0</v>
      </c>
      <c r="AH123" s="109">
        <f>180*IF(AND(AH121=C121,Y123=D124),1,0)</f>
        <v>0</v>
      </c>
      <c r="AI123" s="109">
        <f>225*IF(AND(AI121=C121,Y123=D124),1,0)</f>
        <v>0</v>
      </c>
      <c r="AJ123" s="126"/>
      <c r="AK123" s="126">
        <v>5</v>
      </c>
      <c r="AL123" s="109">
        <f>1*IF(AND(AL121=C121,AK123=D124),1,0)</f>
        <v>0</v>
      </c>
      <c r="AM123" s="109">
        <f>2*IF(AND(AM121=C121,AK123=D124),1,0)</f>
        <v>0</v>
      </c>
      <c r="AN123" s="109">
        <f>3*IF(AND(AN121=C121,AK123=D124),1,0)</f>
        <v>0</v>
      </c>
      <c r="AO123" s="109">
        <f>4*IF(AND(AO121=C121,AK123=D124),1,0)</f>
        <v>0</v>
      </c>
      <c r="AP123" s="109">
        <f>5*IF(AND(AP121=C121,AK123=D124),1,0)</f>
        <v>0</v>
      </c>
      <c r="AQ123" s="109">
        <f>6*IF(AND(AQ121=C121,AK123=D124),1,0)</f>
        <v>0</v>
      </c>
      <c r="AR123" s="109">
        <f>7*IF(AND(AR121=C121,AK123=D124),1,0)</f>
        <v>0</v>
      </c>
      <c r="AS123" s="109">
        <f>8*IF(AND(AS121=C121,AK123=D124),1,0)</f>
        <v>0</v>
      </c>
      <c r="AT123" s="109">
        <f>9*IF(AND(AT121=C121,AK123=D124),1,0)</f>
        <v>0</v>
      </c>
      <c r="AU123" s="109">
        <f>10*IF(AND(AU121=C121,AK123=D124),1,0)</f>
        <v>0</v>
      </c>
      <c r="AV123" s="126"/>
      <c r="AW123" s="126">
        <v>5</v>
      </c>
      <c r="AX123" s="109">
        <v>0</v>
      </c>
      <c r="AY123" s="109">
        <v>0</v>
      </c>
      <c r="AZ123" s="109">
        <v>0</v>
      </c>
      <c r="BA123" s="109">
        <v>0</v>
      </c>
      <c r="BB123" s="109">
        <v>0</v>
      </c>
      <c r="BC123" s="109">
        <v>0</v>
      </c>
      <c r="BD123" s="109">
        <v>0</v>
      </c>
      <c r="BE123" s="109">
        <v>0</v>
      </c>
      <c r="BF123" s="109">
        <v>0</v>
      </c>
      <c r="BG123" s="109">
        <v>0</v>
      </c>
      <c r="BI123" s="176"/>
      <c r="BJ123" s="176"/>
      <c r="BK123" s="176"/>
      <c r="BL123" s="176"/>
      <c r="BM123" s="176"/>
      <c r="BN123" s="176"/>
      <c r="BO123" s="176"/>
      <c r="BP123" s="176"/>
    </row>
    <row r="124" spans="1:59" ht="15">
      <c r="A124" s="56"/>
      <c r="B124" s="206" t="s">
        <v>62</v>
      </c>
      <c r="C124" s="208">
        <f>C118+1</f>
        <v>16</v>
      </c>
      <c r="D124" s="129">
        <f>SUM(E123:S123)</f>
        <v>0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17"/>
      <c r="U124" s="82"/>
      <c r="V124" s="117"/>
      <c r="W124" s="117"/>
      <c r="Y124" s="122">
        <v>6</v>
      </c>
      <c r="Z124" s="108">
        <v>0</v>
      </c>
      <c r="AA124" s="109">
        <v>0</v>
      </c>
      <c r="AB124" s="109">
        <f>15*IF(AND(AB121=C121,Y124=D124),1,0)</f>
        <v>0</v>
      </c>
      <c r="AC124" s="109">
        <f>45*IF(AND(AC121=C121,Y124=D124),1,0)</f>
        <v>0</v>
      </c>
      <c r="AD124" s="109">
        <f>90*IF(AND(AD121=C121,Y124=D124),1,0)</f>
        <v>0</v>
      </c>
      <c r="AE124" s="109">
        <f>150*IF(AND(AE121=C121,Y124=D124),1,0)</f>
        <v>0</v>
      </c>
      <c r="AF124" s="109">
        <f>225*IF(AND(AF121=C121,Y124=D124),1,0)</f>
        <v>0</v>
      </c>
      <c r="AG124" s="109">
        <f>315*IF(AND(AG121=C121,Y124=D124),1,0)</f>
        <v>0</v>
      </c>
      <c r="AH124" s="109">
        <f>420*IF(AND(AH121=C121,Y124=D124),1,0)</f>
        <v>0</v>
      </c>
      <c r="AI124" s="109">
        <f>540*IF(AND(AI121=C121,Y124=D124),1,0)</f>
        <v>0</v>
      </c>
      <c r="AJ124" s="108"/>
      <c r="AK124" s="108">
        <v>6</v>
      </c>
      <c r="AL124" s="108">
        <v>0</v>
      </c>
      <c r="AM124" s="109">
        <f>6*IF(AND(AM121=C121,AK124=D124),1,0)</f>
        <v>0</v>
      </c>
      <c r="AN124" s="109">
        <f>12*IF(AND(AN121=C121,AK124=D124),1,0)</f>
        <v>0</v>
      </c>
      <c r="AO124" s="109">
        <f>18*IF(AND(AO121=C121,AK124=D124),1,0)</f>
        <v>0</v>
      </c>
      <c r="AP124" s="109">
        <f>24*IF(AND(AP121=C121,AK124=D124),1,0)</f>
        <v>0</v>
      </c>
      <c r="AQ124" s="109">
        <f>30*IF(AND(AQ121=C121,AK124=D124),1,0)</f>
        <v>0</v>
      </c>
      <c r="AR124" s="109">
        <f>36*IF(AND(AR121=C121,AK124=D124),1,0)</f>
        <v>0</v>
      </c>
      <c r="AS124" s="109">
        <f>42*IF(AND(AS121=C121,AK124=D124),1,0)</f>
        <v>0</v>
      </c>
      <c r="AT124" s="109">
        <f>48*IF(AND(AT121=C121,AK124=D124),1,0)</f>
        <v>0</v>
      </c>
      <c r="AU124" s="109">
        <f>54*IF(AND(AU121=C121,AK124=D124),1,0)</f>
        <v>0</v>
      </c>
      <c r="AV124" s="108"/>
      <c r="AW124" s="108">
        <v>6</v>
      </c>
      <c r="AX124" s="109">
        <f>1*IF(AND(AX121=C121,AW124=D124),1,0)</f>
        <v>0</v>
      </c>
      <c r="AY124" s="109">
        <f>1*IF(AND(AY121=C121,AW124=D124),1,0)</f>
        <v>0</v>
      </c>
      <c r="AZ124" s="109">
        <f>1*IF(AND(AZ121=C121,AW124=D124),1,0)</f>
        <v>0</v>
      </c>
      <c r="BA124" s="109">
        <f>1*IF(AND(BA121=C121,AW124=D124),1,0)</f>
        <v>0</v>
      </c>
      <c r="BB124" s="109">
        <f>1*IF(AND(BB121=C121,AW124=D124),1,0)</f>
        <v>0</v>
      </c>
      <c r="BC124" s="109">
        <f>1*IF(AND(BC121=C121,AW124=D124),1,0)</f>
        <v>0</v>
      </c>
      <c r="BD124" s="109">
        <f>1*IF(AND(BD121=C121,AW124=D124),1,0)</f>
        <v>0</v>
      </c>
      <c r="BE124" s="109">
        <f>1*IF(AND(BE121=C121,AW124=D124),1,0)</f>
        <v>0</v>
      </c>
      <c r="BF124" s="109">
        <f>1*IF(AND(BF121=C121,AW124=D124),1,0)</f>
        <v>0</v>
      </c>
      <c r="BG124" s="109">
        <f>1*IF(AND(BG121=C121,AW124=D124),1,0)</f>
        <v>0</v>
      </c>
    </row>
    <row r="125" spans="1:57" ht="12.75">
      <c r="A125" s="30"/>
      <c r="B125" s="31"/>
      <c r="T125" s="32"/>
      <c r="W125" s="92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I125" s="106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U125" s="80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</row>
    <row r="126" spans="1:20" ht="12.75">
      <c r="A126" s="30"/>
      <c r="B126" s="31"/>
      <c r="C126" s="41"/>
      <c r="D126" s="104"/>
      <c r="E126" s="41"/>
      <c r="F126" s="41"/>
      <c r="G126" s="41"/>
      <c r="T126" s="32"/>
    </row>
    <row r="127" spans="1:68" s="47" customFormat="1" ht="23.25">
      <c r="A127" s="42"/>
      <c r="B127" s="43">
        <f>IF(COUNTIF(E128:S128,"&gt;0")&gt;=6,"Cartão com","")</f>
      </c>
      <c r="C127" s="44">
        <f>IF(COUNTIF(E128:S128,"&gt;0")&gt;=6,COUNTIF(E128:S128,"&gt;0"),"")</f>
      </c>
      <c r="D127" s="102">
        <f>IF(COUNTIF(E128:S128,"&gt;0")&gt;=6,"dezenas","")</f>
      </c>
      <c r="E127" s="45">
        <v>1</v>
      </c>
      <c r="F127" s="46">
        <v>2</v>
      </c>
      <c r="G127" s="46">
        <v>3</v>
      </c>
      <c r="H127" s="45">
        <v>4</v>
      </c>
      <c r="I127" s="45">
        <v>5</v>
      </c>
      <c r="J127" s="45">
        <v>6</v>
      </c>
      <c r="K127" s="45">
        <v>7</v>
      </c>
      <c r="L127" s="45">
        <v>8</v>
      </c>
      <c r="M127" s="45">
        <v>9</v>
      </c>
      <c r="N127" s="45">
        <v>10</v>
      </c>
      <c r="O127" s="45">
        <v>11</v>
      </c>
      <c r="P127" s="45">
        <v>12</v>
      </c>
      <c r="Q127" s="45">
        <v>13</v>
      </c>
      <c r="R127" s="45">
        <v>14</v>
      </c>
      <c r="S127" s="45">
        <v>15</v>
      </c>
      <c r="T127" s="118"/>
      <c r="U127" s="128" t="s">
        <v>23</v>
      </c>
      <c r="V127" s="128" t="s">
        <v>24</v>
      </c>
      <c r="W127" s="128" t="s">
        <v>25</v>
      </c>
      <c r="Y127" s="121" t="s">
        <v>32</v>
      </c>
      <c r="Z127" s="122">
        <v>6</v>
      </c>
      <c r="AA127" s="122">
        <v>7</v>
      </c>
      <c r="AB127" s="122">
        <v>8</v>
      </c>
      <c r="AC127" s="122">
        <v>9</v>
      </c>
      <c r="AD127" s="122">
        <v>10</v>
      </c>
      <c r="AE127" s="122">
        <v>11</v>
      </c>
      <c r="AF127" s="122">
        <v>12</v>
      </c>
      <c r="AG127" s="122">
        <v>13</v>
      </c>
      <c r="AH127" s="122">
        <v>14</v>
      </c>
      <c r="AI127" s="122">
        <v>15</v>
      </c>
      <c r="AJ127" s="123"/>
      <c r="AK127" s="121" t="s">
        <v>33</v>
      </c>
      <c r="AL127" s="108">
        <v>6</v>
      </c>
      <c r="AM127" s="108">
        <v>7</v>
      </c>
      <c r="AN127" s="108">
        <v>8</v>
      </c>
      <c r="AO127" s="108">
        <v>9</v>
      </c>
      <c r="AP127" s="108">
        <v>10</v>
      </c>
      <c r="AQ127" s="108">
        <v>11</v>
      </c>
      <c r="AR127" s="108">
        <v>12</v>
      </c>
      <c r="AS127" s="108">
        <v>13</v>
      </c>
      <c r="AT127" s="108">
        <v>14</v>
      </c>
      <c r="AU127" s="108">
        <v>15</v>
      </c>
      <c r="AV127" s="123"/>
      <c r="AW127" s="121" t="s">
        <v>34</v>
      </c>
      <c r="AX127" s="108">
        <v>6</v>
      </c>
      <c r="AY127" s="108">
        <v>7</v>
      </c>
      <c r="AZ127" s="108">
        <v>8</v>
      </c>
      <c r="BA127" s="108">
        <v>9</v>
      </c>
      <c r="BB127" s="108">
        <v>10</v>
      </c>
      <c r="BC127" s="108">
        <v>11</v>
      </c>
      <c r="BD127" s="108">
        <v>12</v>
      </c>
      <c r="BE127" s="108">
        <v>13</v>
      </c>
      <c r="BF127" s="108">
        <v>14</v>
      </c>
      <c r="BG127" s="108">
        <v>15</v>
      </c>
      <c r="BI127" s="174" t="s">
        <v>54</v>
      </c>
      <c r="BJ127" s="226" t="s">
        <v>69</v>
      </c>
      <c r="BK127" s="226" t="s">
        <v>70</v>
      </c>
      <c r="BL127" s="226" t="s">
        <v>71</v>
      </c>
      <c r="BM127" s="226" t="s">
        <v>72</v>
      </c>
      <c r="BN127" s="226" t="s">
        <v>57</v>
      </c>
      <c r="BO127" s="226" t="s">
        <v>58</v>
      </c>
      <c r="BP127" s="226" t="s">
        <v>25</v>
      </c>
    </row>
    <row r="128" spans="1:68" s="51" customFormat="1" ht="18">
      <c r="A128" s="48" t="str">
        <f>A122</f>
        <v>Grupo</v>
      </c>
      <c r="B128" s="49" t="s">
        <v>12</v>
      </c>
      <c r="C128" s="50" t="s">
        <v>2</v>
      </c>
      <c r="D128" s="97" t="s">
        <v>15</v>
      </c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119"/>
      <c r="U128" s="127">
        <f>SUM(Z128:AI130)</f>
        <v>0</v>
      </c>
      <c r="V128" s="127">
        <f>SUM(AL128:AU130)</f>
        <v>0</v>
      </c>
      <c r="W128" s="127">
        <f>SUM(AX128:BG130)</f>
        <v>0</v>
      </c>
      <c r="Y128" s="122">
        <v>4</v>
      </c>
      <c r="Z128" s="109">
        <f>1*IF(AND(Z127=C127,Y128=D130),1,0)</f>
        <v>0</v>
      </c>
      <c r="AA128" s="109">
        <f>3*IF(AND(AA127=C127,Y128=D130),1,0)</f>
        <v>0</v>
      </c>
      <c r="AB128" s="109">
        <f>6*IF(AND(AB127=C127,Y128=D130),1,0)</f>
        <v>0</v>
      </c>
      <c r="AC128" s="109">
        <f>10*IF(AND(AC127=C127,Y128=D130),1,0)</f>
        <v>0</v>
      </c>
      <c r="AD128" s="109">
        <f>15*IF(AND(AD127=C127,Y128=D130),1,0)</f>
        <v>0</v>
      </c>
      <c r="AE128" s="109">
        <f>21*IF(AND(AE127=C127,Y128=D130),1,0)</f>
        <v>0</v>
      </c>
      <c r="AF128" s="109">
        <f>28*IF(AND(AF127=C127,Y128=D130),1,0)</f>
        <v>0</v>
      </c>
      <c r="AG128" s="109">
        <f>36*IF(AND(AG127=C127,Y128=D130),1,0)</f>
        <v>0</v>
      </c>
      <c r="AH128" s="109">
        <f>45*IF(AND(AH127=C127,Y128=D130),1,0)</f>
        <v>0</v>
      </c>
      <c r="AI128" s="109">
        <f>55*IF(AND(AI127=C127,Y128=D130),1,0)</f>
        <v>0</v>
      </c>
      <c r="AJ128" s="124"/>
      <c r="AK128" s="109">
        <v>4</v>
      </c>
      <c r="AL128" s="109">
        <v>0</v>
      </c>
      <c r="AM128" s="109">
        <v>0</v>
      </c>
      <c r="AN128" s="109">
        <v>0</v>
      </c>
      <c r="AO128" s="109">
        <v>0</v>
      </c>
      <c r="AP128" s="109">
        <v>0</v>
      </c>
      <c r="AQ128" s="109">
        <v>0</v>
      </c>
      <c r="AR128" s="109">
        <v>0</v>
      </c>
      <c r="AS128" s="109">
        <v>0</v>
      </c>
      <c r="AT128" s="109">
        <v>0</v>
      </c>
      <c r="AU128" s="109">
        <v>0</v>
      </c>
      <c r="AV128" s="124"/>
      <c r="AW128" s="109">
        <v>4</v>
      </c>
      <c r="AX128" s="109">
        <v>0</v>
      </c>
      <c r="AY128" s="109">
        <v>0</v>
      </c>
      <c r="AZ128" s="109">
        <v>0</v>
      </c>
      <c r="BA128" s="109">
        <v>0</v>
      </c>
      <c r="BB128" s="109">
        <v>0</v>
      </c>
      <c r="BC128" s="109">
        <v>0</v>
      </c>
      <c r="BD128" s="109">
        <v>0</v>
      </c>
      <c r="BE128" s="109">
        <v>0</v>
      </c>
      <c r="BF128" s="109">
        <v>0</v>
      </c>
      <c r="BG128" s="109">
        <v>0</v>
      </c>
      <c r="BI128" s="176"/>
      <c r="BJ128" s="175">
        <f aca="true" t="shared" si="38" ref="BJ128:BP128">IF($D129="","",IF($D129=BJ127,"X",""))</f>
      </c>
      <c r="BK128" s="175">
        <f t="shared" si="38"/>
      </c>
      <c r="BL128" s="175">
        <f t="shared" si="38"/>
      </c>
      <c r="BM128" s="175">
        <f t="shared" si="38"/>
      </c>
      <c r="BN128" s="175">
        <f t="shared" si="38"/>
      </c>
      <c r="BO128" s="175">
        <f t="shared" si="38"/>
      </c>
      <c r="BP128" s="175">
        <f t="shared" si="38"/>
      </c>
    </row>
    <row r="129" spans="1:68" s="55" customFormat="1" ht="12.75">
      <c r="A129" s="52" t="str">
        <f>A123</f>
        <v>001</v>
      </c>
      <c r="B129" s="53">
        <f>IF(AND(C127&gt;=6,C127&lt;&gt;"",B$27&lt;&gt;""),B$27,"")</f>
      </c>
      <c r="C129" s="38">
        <f>IF(AND(C127&gt;0,C127&lt;&gt;"",C$27&lt;&gt;""),C$27,"")</f>
      </c>
      <c r="D129" s="201">
        <f>IF(AND(C127&gt;=6,B129&lt;&gt;"",C129&lt;&gt;""),CHOOSE(SUM(E129:S129)+1,"0","1","2","3","Quadra","Quina","SENA","Verifique","Verifique","Verifique","Verifique","Verifique","Verifique","Verifique","Verifique","Verifique"),"")</f>
      </c>
      <c r="E129" s="263">
        <f aca="true" t="shared" si="39" ref="E129:S129">IF(E128&lt;&gt;"",IF(SUMIF($E$27:$J$27,E128,$E$27:$J$27)=E128,1,0),0)</f>
        <v>0</v>
      </c>
      <c r="F129" s="263">
        <f t="shared" si="39"/>
        <v>0</v>
      </c>
      <c r="G129" s="263">
        <f t="shared" si="39"/>
        <v>0</v>
      </c>
      <c r="H129" s="263">
        <f t="shared" si="39"/>
        <v>0</v>
      </c>
      <c r="I129" s="263">
        <f t="shared" si="39"/>
        <v>0</v>
      </c>
      <c r="J129" s="263">
        <f t="shared" si="39"/>
        <v>0</v>
      </c>
      <c r="K129" s="263">
        <f t="shared" si="39"/>
        <v>0</v>
      </c>
      <c r="L129" s="263">
        <f t="shared" si="39"/>
        <v>0</v>
      </c>
      <c r="M129" s="263">
        <f t="shared" si="39"/>
        <v>0</v>
      </c>
      <c r="N129" s="263">
        <f t="shared" si="39"/>
        <v>0</v>
      </c>
      <c r="O129" s="263">
        <f t="shared" si="39"/>
        <v>0</v>
      </c>
      <c r="P129" s="263">
        <f t="shared" si="39"/>
        <v>0</v>
      </c>
      <c r="Q129" s="263">
        <f t="shared" si="39"/>
        <v>0</v>
      </c>
      <c r="R129" s="263">
        <f t="shared" si="39"/>
        <v>0</v>
      </c>
      <c r="S129" s="263">
        <f t="shared" si="39"/>
        <v>0</v>
      </c>
      <c r="T129" s="120"/>
      <c r="Y129" s="125">
        <v>5</v>
      </c>
      <c r="Z129" s="126">
        <v>0</v>
      </c>
      <c r="AA129" s="109">
        <f>5*IF(AND(AA127=C127,Y129=D130),1,0)</f>
        <v>0</v>
      </c>
      <c r="AB129" s="109">
        <f>15*IF(AND(AB127=C127,Y129=D130),1,0)</f>
        <v>0</v>
      </c>
      <c r="AC129" s="109">
        <f>30*IF(AND(AC127=C127,Y129=D130),1,0)</f>
        <v>0</v>
      </c>
      <c r="AD129" s="109">
        <f>50*IF(AND(AD127=C127,Y129=D130),1,0)</f>
        <v>0</v>
      </c>
      <c r="AE129" s="109">
        <f>75*IF(AND(AE127=C127,Y129=D130),1,0)</f>
        <v>0</v>
      </c>
      <c r="AF129" s="109">
        <f>105*IF(AND(AF127=C127,Y129=D130),1,0)</f>
        <v>0</v>
      </c>
      <c r="AG129" s="109">
        <f>140*IF(AND(AG127=C127,Y129=D130),1,0)</f>
        <v>0</v>
      </c>
      <c r="AH129" s="109">
        <f>180*IF(AND(AH127=C127,Y129=D130),1,0)</f>
        <v>0</v>
      </c>
      <c r="AI129" s="109">
        <f>225*IF(AND(AI127=C127,Y129=D130),1,0)</f>
        <v>0</v>
      </c>
      <c r="AJ129" s="126"/>
      <c r="AK129" s="126">
        <v>5</v>
      </c>
      <c r="AL129" s="109">
        <f>1*IF(AND(AL127=C127,AK129=D130),1,0)</f>
        <v>0</v>
      </c>
      <c r="AM129" s="109">
        <f>2*IF(AND(AM127=C127,AK129=D130),1,0)</f>
        <v>0</v>
      </c>
      <c r="AN129" s="109">
        <f>3*IF(AND(AN127=C127,AK129=D130),1,0)</f>
        <v>0</v>
      </c>
      <c r="AO129" s="109">
        <f>4*IF(AND(AO127=C127,AK129=D130),1,0)</f>
        <v>0</v>
      </c>
      <c r="AP129" s="109">
        <f>5*IF(AND(AP127=C127,AK129=D130),1,0)</f>
        <v>0</v>
      </c>
      <c r="AQ129" s="109">
        <f>6*IF(AND(AQ127=C127,AK129=D130),1,0)</f>
        <v>0</v>
      </c>
      <c r="AR129" s="109">
        <f>7*IF(AND(AR127=C127,AK129=D130),1,0)</f>
        <v>0</v>
      </c>
      <c r="AS129" s="109">
        <f>8*IF(AND(AS127=C127,AK129=D130),1,0)</f>
        <v>0</v>
      </c>
      <c r="AT129" s="109">
        <f>9*IF(AND(AT127=C127,AK129=D130),1,0)</f>
        <v>0</v>
      </c>
      <c r="AU129" s="109">
        <f>10*IF(AND(AU127=C127,AK129=D130),1,0)</f>
        <v>0</v>
      </c>
      <c r="AV129" s="126"/>
      <c r="AW129" s="126">
        <v>5</v>
      </c>
      <c r="AX129" s="109">
        <v>0</v>
      </c>
      <c r="AY129" s="109">
        <v>0</v>
      </c>
      <c r="AZ129" s="109">
        <v>0</v>
      </c>
      <c r="BA129" s="109">
        <v>0</v>
      </c>
      <c r="BB129" s="109">
        <v>0</v>
      </c>
      <c r="BC129" s="109">
        <v>0</v>
      </c>
      <c r="BD129" s="109">
        <v>0</v>
      </c>
      <c r="BE129" s="109">
        <v>0</v>
      </c>
      <c r="BF129" s="109">
        <v>0</v>
      </c>
      <c r="BG129" s="109">
        <v>0</v>
      </c>
      <c r="BI129" s="176"/>
      <c r="BJ129" s="176"/>
      <c r="BK129" s="176"/>
      <c r="BL129" s="176"/>
      <c r="BM129" s="176"/>
      <c r="BN129" s="176"/>
      <c r="BO129" s="176"/>
      <c r="BP129" s="176"/>
    </row>
    <row r="130" spans="1:59" ht="15">
      <c r="A130" s="56"/>
      <c r="B130" s="206" t="s">
        <v>62</v>
      </c>
      <c r="C130" s="208">
        <f>C124+1</f>
        <v>17</v>
      </c>
      <c r="D130" s="129">
        <f>SUM(E129:S129)</f>
        <v>0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17"/>
      <c r="U130" s="82"/>
      <c r="V130" s="117"/>
      <c r="W130" s="117"/>
      <c r="Y130" s="122">
        <v>6</v>
      </c>
      <c r="Z130" s="108">
        <v>0</v>
      </c>
      <c r="AA130" s="109">
        <v>0</v>
      </c>
      <c r="AB130" s="109">
        <f>15*IF(AND(AB127=C127,Y130=D130),1,0)</f>
        <v>0</v>
      </c>
      <c r="AC130" s="109">
        <f>45*IF(AND(AC127=C127,Y130=D130),1,0)</f>
        <v>0</v>
      </c>
      <c r="AD130" s="109">
        <f>90*IF(AND(AD127=C127,Y130=D130),1,0)</f>
        <v>0</v>
      </c>
      <c r="AE130" s="109">
        <f>150*IF(AND(AE127=C127,Y130=D130),1,0)</f>
        <v>0</v>
      </c>
      <c r="AF130" s="109">
        <f>225*IF(AND(AF127=C127,Y130=D130),1,0)</f>
        <v>0</v>
      </c>
      <c r="AG130" s="109">
        <f>315*IF(AND(AG127=C127,Y130=D130),1,0)</f>
        <v>0</v>
      </c>
      <c r="AH130" s="109">
        <f>420*IF(AND(AH127=C127,Y130=D130),1,0)</f>
        <v>0</v>
      </c>
      <c r="AI130" s="109">
        <f>540*IF(AND(AI127=C127,Y130=D130),1,0)</f>
        <v>0</v>
      </c>
      <c r="AJ130" s="108"/>
      <c r="AK130" s="108">
        <v>6</v>
      </c>
      <c r="AL130" s="108">
        <v>0</v>
      </c>
      <c r="AM130" s="109">
        <f>6*IF(AND(AM127=C127,AK130=D130),1,0)</f>
        <v>0</v>
      </c>
      <c r="AN130" s="109">
        <f>12*IF(AND(AN127=C127,AK130=D130),1,0)</f>
        <v>0</v>
      </c>
      <c r="AO130" s="109">
        <f>18*IF(AND(AO127=C127,AK130=D130),1,0)</f>
        <v>0</v>
      </c>
      <c r="AP130" s="109">
        <f>24*IF(AND(AP127=C127,AK130=D130),1,0)</f>
        <v>0</v>
      </c>
      <c r="AQ130" s="109">
        <f>30*IF(AND(AQ127=C127,AK130=D130),1,0)</f>
        <v>0</v>
      </c>
      <c r="AR130" s="109">
        <f>36*IF(AND(AR127=C127,AK130=D130),1,0)</f>
        <v>0</v>
      </c>
      <c r="AS130" s="109">
        <f>42*IF(AND(AS127=C127,AK130=D130),1,0)</f>
        <v>0</v>
      </c>
      <c r="AT130" s="109">
        <f>48*IF(AND(AT127=C127,AK130=D130),1,0)</f>
        <v>0</v>
      </c>
      <c r="AU130" s="109">
        <f>54*IF(AND(AU127=C127,AK130=D130),1,0)</f>
        <v>0</v>
      </c>
      <c r="AV130" s="108"/>
      <c r="AW130" s="108">
        <v>6</v>
      </c>
      <c r="AX130" s="109">
        <f>1*IF(AND(AX127=C127,AW130=D130),1,0)</f>
        <v>0</v>
      </c>
      <c r="AY130" s="109">
        <f>1*IF(AND(AY127=C127,AW130=D130),1,0)</f>
        <v>0</v>
      </c>
      <c r="AZ130" s="109">
        <f>1*IF(AND(AZ127=C127,AW130=D130),1,0)</f>
        <v>0</v>
      </c>
      <c r="BA130" s="109">
        <f>1*IF(AND(BA127=C127,AW130=D130),1,0)</f>
        <v>0</v>
      </c>
      <c r="BB130" s="109">
        <f>1*IF(AND(BB127=C127,AW130=D130),1,0)</f>
        <v>0</v>
      </c>
      <c r="BC130" s="109">
        <f>1*IF(AND(BC127=C127,AW130=D130),1,0)</f>
        <v>0</v>
      </c>
      <c r="BD130" s="109">
        <f>1*IF(AND(BD127=C127,AW130=D130),1,0)</f>
        <v>0</v>
      </c>
      <c r="BE130" s="109">
        <f>1*IF(AND(BE127=C127,AW130=D130),1,0)</f>
        <v>0</v>
      </c>
      <c r="BF130" s="109">
        <f>1*IF(AND(BF127=C127,AW130=D130),1,0)</f>
        <v>0</v>
      </c>
      <c r="BG130" s="109">
        <f>1*IF(AND(BG127=C127,AW130=D130),1,0)</f>
        <v>0</v>
      </c>
    </row>
    <row r="131" spans="1:57" ht="12.75">
      <c r="A131" s="30"/>
      <c r="B131" s="31"/>
      <c r="T131" s="32"/>
      <c r="W131" s="92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I131" s="106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U131" s="80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</row>
    <row r="132" spans="1:20" ht="12.75">
      <c r="A132" s="30"/>
      <c r="B132" s="31"/>
      <c r="C132" s="41"/>
      <c r="D132" s="104"/>
      <c r="E132" s="41"/>
      <c r="F132" s="41"/>
      <c r="G132" s="41"/>
      <c r="T132" s="32"/>
    </row>
    <row r="133" spans="1:68" s="47" customFormat="1" ht="23.25">
      <c r="A133" s="42"/>
      <c r="B133" s="43">
        <f>IF(COUNTIF(E134:S134,"&gt;0")&gt;=6,"Cartão com","")</f>
      </c>
      <c r="C133" s="44">
        <f>IF(COUNTIF(E134:S134,"&gt;0")&gt;=6,COUNTIF(E134:S134,"&gt;0"),"")</f>
      </c>
      <c r="D133" s="102">
        <f>IF(COUNTIF(E134:S134,"&gt;0")&gt;=6,"dezenas","")</f>
      </c>
      <c r="E133" s="45">
        <v>1</v>
      </c>
      <c r="F133" s="46">
        <v>2</v>
      </c>
      <c r="G133" s="46">
        <v>3</v>
      </c>
      <c r="H133" s="45">
        <v>4</v>
      </c>
      <c r="I133" s="45">
        <v>5</v>
      </c>
      <c r="J133" s="45">
        <v>6</v>
      </c>
      <c r="K133" s="45">
        <v>7</v>
      </c>
      <c r="L133" s="45">
        <v>8</v>
      </c>
      <c r="M133" s="45">
        <v>9</v>
      </c>
      <c r="N133" s="45">
        <v>10</v>
      </c>
      <c r="O133" s="45">
        <v>11</v>
      </c>
      <c r="P133" s="45">
        <v>12</v>
      </c>
      <c r="Q133" s="45">
        <v>13</v>
      </c>
      <c r="R133" s="45">
        <v>14</v>
      </c>
      <c r="S133" s="45">
        <v>15</v>
      </c>
      <c r="T133" s="118"/>
      <c r="U133" s="128" t="s">
        <v>23</v>
      </c>
      <c r="V133" s="128" t="s">
        <v>24</v>
      </c>
      <c r="W133" s="128" t="s">
        <v>25</v>
      </c>
      <c r="Y133" s="121" t="s">
        <v>32</v>
      </c>
      <c r="Z133" s="122">
        <v>6</v>
      </c>
      <c r="AA133" s="122">
        <v>7</v>
      </c>
      <c r="AB133" s="122">
        <v>8</v>
      </c>
      <c r="AC133" s="122">
        <v>9</v>
      </c>
      <c r="AD133" s="122">
        <v>10</v>
      </c>
      <c r="AE133" s="122">
        <v>11</v>
      </c>
      <c r="AF133" s="122">
        <v>12</v>
      </c>
      <c r="AG133" s="122">
        <v>13</v>
      </c>
      <c r="AH133" s="122">
        <v>14</v>
      </c>
      <c r="AI133" s="122">
        <v>15</v>
      </c>
      <c r="AJ133" s="123"/>
      <c r="AK133" s="121" t="s">
        <v>33</v>
      </c>
      <c r="AL133" s="108">
        <v>6</v>
      </c>
      <c r="AM133" s="108">
        <v>7</v>
      </c>
      <c r="AN133" s="108">
        <v>8</v>
      </c>
      <c r="AO133" s="108">
        <v>9</v>
      </c>
      <c r="AP133" s="108">
        <v>10</v>
      </c>
      <c r="AQ133" s="108">
        <v>11</v>
      </c>
      <c r="AR133" s="108">
        <v>12</v>
      </c>
      <c r="AS133" s="108">
        <v>13</v>
      </c>
      <c r="AT133" s="108">
        <v>14</v>
      </c>
      <c r="AU133" s="108">
        <v>15</v>
      </c>
      <c r="AV133" s="123"/>
      <c r="AW133" s="121" t="s">
        <v>34</v>
      </c>
      <c r="AX133" s="108">
        <v>6</v>
      </c>
      <c r="AY133" s="108">
        <v>7</v>
      </c>
      <c r="AZ133" s="108">
        <v>8</v>
      </c>
      <c r="BA133" s="108">
        <v>9</v>
      </c>
      <c r="BB133" s="108">
        <v>10</v>
      </c>
      <c r="BC133" s="108">
        <v>11</v>
      </c>
      <c r="BD133" s="108">
        <v>12</v>
      </c>
      <c r="BE133" s="108">
        <v>13</v>
      </c>
      <c r="BF133" s="108">
        <v>14</v>
      </c>
      <c r="BG133" s="108">
        <v>15</v>
      </c>
      <c r="BI133" s="174" t="s">
        <v>54</v>
      </c>
      <c r="BJ133" s="226" t="s">
        <v>69</v>
      </c>
      <c r="BK133" s="226" t="s">
        <v>70</v>
      </c>
      <c r="BL133" s="226" t="s">
        <v>71</v>
      </c>
      <c r="BM133" s="226" t="s">
        <v>72</v>
      </c>
      <c r="BN133" s="226" t="s">
        <v>57</v>
      </c>
      <c r="BO133" s="226" t="s">
        <v>58</v>
      </c>
      <c r="BP133" s="226" t="s">
        <v>25</v>
      </c>
    </row>
    <row r="134" spans="1:68" s="51" customFormat="1" ht="18">
      <c r="A134" s="48" t="str">
        <f>A128</f>
        <v>Grupo</v>
      </c>
      <c r="B134" s="49" t="s">
        <v>12</v>
      </c>
      <c r="C134" s="50" t="s">
        <v>2</v>
      </c>
      <c r="D134" s="97" t="s">
        <v>15</v>
      </c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119"/>
      <c r="U134" s="127">
        <f>SUM(Z134:AI136)</f>
        <v>0</v>
      </c>
      <c r="V134" s="127">
        <f>SUM(AL134:AU136)</f>
        <v>0</v>
      </c>
      <c r="W134" s="127">
        <f>SUM(AX134:BG136)</f>
        <v>0</v>
      </c>
      <c r="Y134" s="122">
        <v>4</v>
      </c>
      <c r="Z134" s="109">
        <f>1*IF(AND(Z133=C133,Y134=D136),1,0)</f>
        <v>0</v>
      </c>
      <c r="AA134" s="109">
        <f>3*IF(AND(AA133=C133,Y134=D136),1,0)</f>
        <v>0</v>
      </c>
      <c r="AB134" s="109">
        <f>6*IF(AND(AB133=C133,Y134=D136),1,0)</f>
        <v>0</v>
      </c>
      <c r="AC134" s="109">
        <f>10*IF(AND(AC133=C133,Y134=D136),1,0)</f>
        <v>0</v>
      </c>
      <c r="AD134" s="109">
        <f>15*IF(AND(AD133=C133,Y134=D136),1,0)</f>
        <v>0</v>
      </c>
      <c r="AE134" s="109">
        <f>21*IF(AND(AE133=C133,Y134=D136),1,0)</f>
        <v>0</v>
      </c>
      <c r="AF134" s="109">
        <f>28*IF(AND(AF133=C133,Y134=D136),1,0)</f>
        <v>0</v>
      </c>
      <c r="AG134" s="109">
        <f>36*IF(AND(AG133=C133,Y134=D136),1,0)</f>
        <v>0</v>
      </c>
      <c r="AH134" s="109">
        <f>45*IF(AND(AH133=C133,Y134=D136),1,0)</f>
        <v>0</v>
      </c>
      <c r="AI134" s="109">
        <f>55*IF(AND(AI133=C133,Y134=D136),1,0)</f>
        <v>0</v>
      </c>
      <c r="AJ134" s="124"/>
      <c r="AK134" s="109">
        <v>4</v>
      </c>
      <c r="AL134" s="109">
        <v>0</v>
      </c>
      <c r="AM134" s="109">
        <v>0</v>
      </c>
      <c r="AN134" s="109">
        <v>0</v>
      </c>
      <c r="AO134" s="109">
        <v>0</v>
      </c>
      <c r="AP134" s="109">
        <v>0</v>
      </c>
      <c r="AQ134" s="109">
        <v>0</v>
      </c>
      <c r="AR134" s="109">
        <v>0</v>
      </c>
      <c r="AS134" s="109">
        <v>0</v>
      </c>
      <c r="AT134" s="109">
        <v>0</v>
      </c>
      <c r="AU134" s="109">
        <v>0</v>
      </c>
      <c r="AV134" s="124"/>
      <c r="AW134" s="109">
        <v>4</v>
      </c>
      <c r="AX134" s="109">
        <v>0</v>
      </c>
      <c r="AY134" s="109">
        <v>0</v>
      </c>
      <c r="AZ134" s="109">
        <v>0</v>
      </c>
      <c r="BA134" s="109">
        <v>0</v>
      </c>
      <c r="BB134" s="109">
        <v>0</v>
      </c>
      <c r="BC134" s="109">
        <v>0</v>
      </c>
      <c r="BD134" s="109">
        <v>0</v>
      </c>
      <c r="BE134" s="109">
        <v>0</v>
      </c>
      <c r="BF134" s="109">
        <v>0</v>
      </c>
      <c r="BG134" s="109">
        <v>0</v>
      </c>
      <c r="BI134" s="176"/>
      <c r="BJ134" s="175">
        <f aca="true" t="shared" si="40" ref="BJ134:BP134">IF($D135="","",IF($D135=BJ133,"X",""))</f>
      </c>
      <c r="BK134" s="175">
        <f t="shared" si="40"/>
      </c>
      <c r="BL134" s="175">
        <f t="shared" si="40"/>
      </c>
      <c r="BM134" s="175">
        <f t="shared" si="40"/>
      </c>
      <c r="BN134" s="175">
        <f t="shared" si="40"/>
      </c>
      <c r="BO134" s="175">
        <f t="shared" si="40"/>
      </c>
      <c r="BP134" s="175">
        <f t="shared" si="40"/>
      </c>
    </row>
    <row r="135" spans="1:68" s="55" customFormat="1" ht="12.75">
      <c r="A135" s="52" t="str">
        <f>A129</f>
        <v>001</v>
      </c>
      <c r="B135" s="53">
        <f>IF(AND(C133&gt;=6,C133&lt;&gt;"",B$27&lt;&gt;""),B$27,"")</f>
      </c>
      <c r="C135" s="38">
        <f>IF(AND(C133&gt;0,C133&lt;&gt;"",C$27&lt;&gt;""),C$27,"")</f>
      </c>
      <c r="D135" s="201">
        <f>IF(AND(C133&gt;=6,B135&lt;&gt;"",C135&lt;&gt;""),CHOOSE(SUM(E135:S135)+1,"0","1","2","3","Quadra","Quina","SENA","Verifique","Verifique","Verifique","Verifique","Verifique","Verifique","Verifique","Verifique","Verifique"),"")</f>
      </c>
      <c r="E135" s="263">
        <f aca="true" t="shared" si="41" ref="E135:S135">IF(E134&lt;&gt;"",IF(SUMIF($E$27:$J$27,E134,$E$27:$J$27)=E134,1,0),0)</f>
        <v>0</v>
      </c>
      <c r="F135" s="263">
        <f t="shared" si="41"/>
        <v>0</v>
      </c>
      <c r="G135" s="263">
        <f t="shared" si="41"/>
        <v>0</v>
      </c>
      <c r="H135" s="263">
        <f t="shared" si="41"/>
        <v>0</v>
      </c>
      <c r="I135" s="263">
        <f t="shared" si="41"/>
        <v>0</v>
      </c>
      <c r="J135" s="263">
        <f t="shared" si="41"/>
        <v>0</v>
      </c>
      <c r="K135" s="263">
        <f t="shared" si="41"/>
        <v>0</v>
      </c>
      <c r="L135" s="263">
        <f t="shared" si="41"/>
        <v>0</v>
      </c>
      <c r="M135" s="263">
        <f t="shared" si="41"/>
        <v>0</v>
      </c>
      <c r="N135" s="263">
        <f t="shared" si="41"/>
        <v>0</v>
      </c>
      <c r="O135" s="263">
        <f t="shared" si="41"/>
        <v>0</v>
      </c>
      <c r="P135" s="263">
        <f t="shared" si="41"/>
        <v>0</v>
      </c>
      <c r="Q135" s="263">
        <f t="shared" si="41"/>
        <v>0</v>
      </c>
      <c r="R135" s="263">
        <f t="shared" si="41"/>
        <v>0</v>
      </c>
      <c r="S135" s="263">
        <f t="shared" si="41"/>
        <v>0</v>
      </c>
      <c r="T135" s="120"/>
      <c r="Y135" s="125">
        <v>5</v>
      </c>
      <c r="Z135" s="126">
        <v>0</v>
      </c>
      <c r="AA135" s="109">
        <f>5*IF(AND(AA133=C133,Y135=D136),1,0)</f>
        <v>0</v>
      </c>
      <c r="AB135" s="109">
        <f>15*IF(AND(AB133=C133,Y135=D136),1,0)</f>
        <v>0</v>
      </c>
      <c r="AC135" s="109">
        <f>30*IF(AND(AC133=C133,Y135=D136),1,0)</f>
        <v>0</v>
      </c>
      <c r="AD135" s="109">
        <f>50*IF(AND(AD133=C133,Y135=D136),1,0)</f>
        <v>0</v>
      </c>
      <c r="AE135" s="109">
        <f>75*IF(AND(AE133=C133,Y135=D136),1,0)</f>
        <v>0</v>
      </c>
      <c r="AF135" s="109">
        <f>105*IF(AND(AF133=C133,Y135=D136),1,0)</f>
        <v>0</v>
      </c>
      <c r="AG135" s="109">
        <f>140*IF(AND(AG133=C133,Y135=D136),1,0)</f>
        <v>0</v>
      </c>
      <c r="AH135" s="109">
        <f>180*IF(AND(AH133=C133,Y135=D136),1,0)</f>
        <v>0</v>
      </c>
      <c r="AI135" s="109">
        <f>225*IF(AND(AI133=C133,Y135=D136),1,0)</f>
        <v>0</v>
      </c>
      <c r="AJ135" s="126"/>
      <c r="AK135" s="126">
        <v>5</v>
      </c>
      <c r="AL135" s="109">
        <f>1*IF(AND(AL133=C133,AK135=D136),1,0)</f>
        <v>0</v>
      </c>
      <c r="AM135" s="109">
        <f>2*IF(AND(AM133=C133,AK135=D136),1,0)</f>
        <v>0</v>
      </c>
      <c r="AN135" s="109">
        <f>3*IF(AND(AN133=C133,AK135=D136),1,0)</f>
        <v>0</v>
      </c>
      <c r="AO135" s="109">
        <f>4*IF(AND(AO133=C133,AK135=D136),1,0)</f>
        <v>0</v>
      </c>
      <c r="AP135" s="109">
        <f>5*IF(AND(AP133=C133,AK135=D136),1,0)</f>
        <v>0</v>
      </c>
      <c r="AQ135" s="109">
        <f>6*IF(AND(AQ133=C133,AK135=D136),1,0)</f>
        <v>0</v>
      </c>
      <c r="AR135" s="109">
        <f>7*IF(AND(AR133=C133,AK135=D136),1,0)</f>
        <v>0</v>
      </c>
      <c r="AS135" s="109">
        <f>8*IF(AND(AS133=C133,AK135=D136),1,0)</f>
        <v>0</v>
      </c>
      <c r="AT135" s="109">
        <f>9*IF(AND(AT133=C133,AK135=D136),1,0)</f>
        <v>0</v>
      </c>
      <c r="AU135" s="109">
        <f>10*IF(AND(AU133=C133,AK135=D136),1,0)</f>
        <v>0</v>
      </c>
      <c r="AV135" s="126"/>
      <c r="AW135" s="126">
        <v>5</v>
      </c>
      <c r="AX135" s="109">
        <v>0</v>
      </c>
      <c r="AY135" s="109">
        <v>0</v>
      </c>
      <c r="AZ135" s="109">
        <v>0</v>
      </c>
      <c r="BA135" s="109">
        <v>0</v>
      </c>
      <c r="BB135" s="109">
        <v>0</v>
      </c>
      <c r="BC135" s="109">
        <v>0</v>
      </c>
      <c r="BD135" s="109">
        <v>0</v>
      </c>
      <c r="BE135" s="109">
        <v>0</v>
      </c>
      <c r="BF135" s="109">
        <v>0</v>
      </c>
      <c r="BG135" s="109">
        <v>0</v>
      </c>
      <c r="BI135" s="176"/>
      <c r="BJ135" s="176"/>
      <c r="BK135" s="176"/>
      <c r="BL135" s="176"/>
      <c r="BM135" s="176"/>
      <c r="BN135" s="176"/>
      <c r="BO135" s="176"/>
      <c r="BP135" s="176"/>
    </row>
    <row r="136" spans="1:59" ht="15">
      <c r="A136" s="56"/>
      <c r="B136" s="206" t="s">
        <v>62</v>
      </c>
      <c r="C136" s="208">
        <f>C130+1</f>
        <v>18</v>
      </c>
      <c r="D136" s="129">
        <f>SUM(E135:S135)</f>
        <v>0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17"/>
      <c r="U136" s="82"/>
      <c r="V136" s="117"/>
      <c r="W136" s="117"/>
      <c r="Y136" s="122">
        <v>6</v>
      </c>
      <c r="Z136" s="108">
        <v>0</v>
      </c>
      <c r="AA136" s="109">
        <v>0</v>
      </c>
      <c r="AB136" s="109">
        <f>15*IF(AND(AB133=C133,Y136=D136),1,0)</f>
        <v>0</v>
      </c>
      <c r="AC136" s="109">
        <f>45*IF(AND(AC133=C133,Y136=D136),1,0)</f>
        <v>0</v>
      </c>
      <c r="AD136" s="109">
        <f>90*IF(AND(AD133=C133,Y136=D136),1,0)</f>
        <v>0</v>
      </c>
      <c r="AE136" s="109">
        <f>150*IF(AND(AE133=C133,Y136=D136),1,0)</f>
        <v>0</v>
      </c>
      <c r="AF136" s="109">
        <f>225*IF(AND(AF133=C133,Y136=D136),1,0)</f>
        <v>0</v>
      </c>
      <c r="AG136" s="109">
        <f>315*IF(AND(AG133=C133,Y136=D136),1,0)</f>
        <v>0</v>
      </c>
      <c r="AH136" s="109">
        <f>420*IF(AND(AH133=C133,Y136=D136),1,0)</f>
        <v>0</v>
      </c>
      <c r="AI136" s="109">
        <f>540*IF(AND(AI133=C133,Y136=D136),1,0)</f>
        <v>0</v>
      </c>
      <c r="AJ136" s="108"/>
      <c r="AK136" s="108">
        <v>6</v>
      </c>
      <c r="AL136" s="108">
        <v>0</v>
      </c>
      <c r="AM136" s="109">
        <f>6*IF(AND(AM133=C133,AK136=D136),1,0)</f>
        <v>0</v>
      </c>
      <c r="AN136" s="109">
        <f>12*IF(AND(AN133=C133,AK136=D136),1,0)</f>
        <v>0</v>
      </c>
      <c r="AO136" s="109">
        <f>18*IF(AND(AO133=C133,AK136=D136),1,0)</f>
        <v>0</v>
      </c>
      <c r="AP136" s="109">
        <f>24*IF(AND(AP133=C133,AK136=D136),1,0)</f>
        <v>0</v>
      </c>
      <c r="AQ136" s="109">
        <f>30*IF(AND(AQ133=C133,AK136=D136),1,0)</f>
        <v>0</v>
      </c>
      <c r="AR136" s="109">
        <f>36*IF(AND(AR133=C133,AK136=D136),1,0)</f>
        <v>0</v>
      </c>
      <c r="AS136" s="109">
        <f>42*IF(AND(AS133=C133,AK136=D136),1,0)</f>
        <v>0</v>
      </c>
      <c r="AT136" s="109">
        <f>48*IF(AND(AT133=C133,AK136=D136),1,0)</f>
        <v>0</v>
      </c>
      <c r="AU136" s="109">
        <f>54*IF(AND(AU133=C133,AK136=D136),1,0)</f>
        <v>0</v>
      </c>
      <c r="AV136" s="108"/>
      <c r="AW136" s="108">
        <v>6</v>
      </c>
      <c r="AX136" s="109">
        <f>1*IF(AND(AX133=C133,AW136=D136),1,0)</f>
        <v>0</v>
      </c>
      <c r="AY136" s="109">
        <f>1*IF(AND(AY133=C133,AW136=D136),1,0)</f>
        <v>0</v>
      </c>
      <c r="AZ136" s="109">
        <f>1*IF(AND(AZ133=C133,AW136=D136),1,0)</f>
        <v>0</v>
      </c>
      <c r="BA136" s="109">
        <f>1*IF(AND(BA133=C133,AW136=D136),1,0)</f>
        <v>0</v>
      </c>
      <c r="BB136" s="109">
        <f>1*IF(AND(BB133=C133,AW136=D136),1,0)</f>
        <v>0</v>
      </c>
      <c r="BC136" s="109">
        <f>1*IF(AND(BC133=C133,AW136=D136),1,0)</f>
        <v>0</v>
      </c>
      <c r="BD136" s="109">
        <f>1*IF(AND(BD133=C133,AW136=D136),1,0)</f>
        <v>0</v>
      </c>
      <c r="BE136" s="109">
        <f>1*IF(AND(BE133=C133,AW136=D136),1,0)</f>
        <v>0</v>
      </c>
      <c r="BF136" s="109">
        <f>1*IF(AND(BF133=C133,AW136=D136),1,0)</f>
        <v>0</v>
      </c>
      <c r="BG136" s="109">
        <f>1*IF(AND(BG133=C133,AW136=D136),1,0)</f>
        <v>0</v>
      </c>
    </row>
    <row r="137" spans="1:57" ht="12.75">
      <c r="A137" s="30"/>
      <c r="B137" s="31"/>
      <c r="T137" s="32"/>
      <c r="W137" s="92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I137" s="106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U137" s="80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</row>
    <row r="138" spans="1:20" ht="12.75">
      <c r="A138" s="30"/>
      <c r="B138" s="31"/>
      <c r="C138" s="41"/>
      <c r="D138" s="104"/>
      <c r="E138" s="41"/>
      <c r="F138" s="41"/>
      <c r="G138" s="41"/>
      <c r="T138" s="32"/>
    </row>
    <row r="139" spans="1:68" s="47" customFormat="1" ht="23.25">
      <c r="A139" s="42"/>
      <c r="B139" s="43">
        <f>IF(COUNTIF(E140:S140,"&gt;0")&gt;=6,"Cartão com","")</f>
      </c>
      <c r="C139" s="44">
        <f>IF(COUNTIF(E140:S140,"&gt;0")&gt;=6,COUNTIF(E140:S140,"&gt;0"),"")</f>
      </c>
      <c r="D139" s="102">
        <f>IF(COUNTIF(E140:S140,"&gt;0")&gt;=6,"dezenas","")</f>
      </c>
      <c r="E139" s="45">
        <v>1</v>
      </c>
      <c r="F139" s="46">
        <v>2</v>
      </c>
      <c r="G139" s="46">
        <v>3</v>
      </c>
      <c r="H139" s="45">
        <v>4</v>
      </c>
      <c r="I139" s="45">
        <v>5</v>
      </c>
      <c r="J139" s="45">
        <v>6</v>
      </c>
      <c r="K139" s="45">
        <v>7</v>
      </c>
      <c r="L139" s="45">
        <v>8</v>
      </c>
      <c r="M139" s="45">
        <v>9</v>
      </c>
      <c r="N139" s="45">
        <v>10</v>
      </c>
      <c r="O139" s="45">
        <v>11</v>
      </c>
      <c r="P139" s="45">
        <v>12</v>
      </c>
      <c r="Q139" s="45">
        <v>13</v>
      </c>
      <c r="R139" s="45">
        <v>14</v>
      </c>
      <c r="S139" s="45">
        <v>15</v>
      </c>
      <c r="T139" s="118"/>
      <c r="U139" s="128" t="s">
        <v>23</v>
      </c>
      <c r="V139" s="128" t="s">
        <v>24</v>
      </c>
      <c r="W139" s="128" t="s">
        <v>25</v>
      </c>
      <c r="Y139" s="121" t="s">
        <v>32</v>
      </c>
      <c r="Z139" s="122">
        <v>6</v>
      </c>
      <c r="AA139" s="122">
        <v>7</v>
      </c>
      <c r="AB139" s="122">
        <v>8</v>
      </c>
      <c r="AC139" s="122">
        <v>9</v>
      </c>
      <c r="AD139" s="122">
        <v>10</v>
      </c>
      <c r="AE139" s="122">
        <v>11</v>
      </c>
      <c r="AF139" s="122">
        <v>12</v>
      </c>
      <c r="AG139" s="122">
        <v>13</v>
      </c>
      <c r="AH139" s="122">
        <v>14</v>
      </c>
      <c r="AI139" s="122">
        <v>15</v>
      </c>
      <c r="AJ139" s="123"/>
      <c r="AK139" s="121" t="s">
        <v>33</v>
      </c>
      <c r="AL139" s="108">
        <v>6</v>
      </c>
      <c r="AM139" s="108">
        <v>7</v>
      </c>
      <c r="AN139" s="108">
        <v>8</v>
      </c>
      <c r="AO139" s="108">
        <v>9</v>
      </c>
      <c r="AP139" s="108">
        <v>10</v>
      </c>
      <c r="AQ139" s="108">
        <v>11</v>
      </c>
      <c r="AR139" s="108">
        <v>12</v>
      </c>
      <c r="AS139" s="108">
        <v>13</v>
      </c>
      <c r="AT139" s="108">
        <v>14</v>
      </c>
      <c r="AU139" s="108">
        <v>15</v>
      </c>
      <c r="AV139" s="123"/>
      <c r="AW139" s="121" t="s">
        <v>34</v>
      </c>
      <c r="AX139" s="108">
        <v>6</v>
      </c>
      <c r="AY139" s="108">
        <v>7</v>
      </c>
      <c r="AZ139" s="108">
        <v>8</v>
      </c>
      <c r="BA139" s="108">
        <v>9</v>
      </c>
      <c r="BB139" s="108">
        <v>10</v>
      </c>
      <c r="BC139" s="108">
        <v>11</v>
      </c>
      <c r="BD139" s="108">
        <v>12</v>
      </c>
      <c r="BE139" s="108">
        <v>13</v>
      </c>
      <c r="BF139" s="108">
        <v>14</v>
      </c>
      <c r="BG139" s="108">
        <v>15</v>
      </c>
      <c r="BI139" s="174" t="s">
        <v>54</v>
      </c>
      <c r="BJ139" s="226" t="s">
        <v>69</v>
      </c>
      <c r="BK139" s="226" t="s">
        <v>70</v>
      </c>
      <c r="BL139" s="226" t="s">
        <v>71</v>
      </c>
      <c r="BM139" s="226" t="s">
        <v>72</v>
      </c>
      <c r="BN139" s="226" t="s">
        <v>57</v>
      </c>
      <c r="BO139" s="226" t="s">
        <v>58</v>
      </c>
      <c r="BP139" s="226" t="s">
        <v>25</v>
      </c>
    </row>
    <row r="140" spans="1:68" s="51" customFormat="1" ht="18">
      <c r="A140" s="48" t="str">
        <f>A134</f>
        <v>Grupo</v>
      </c>
      <c r="B140" s="49" t="s">
        <v>12</v>
      </c>
      <c r="C140" s="50" t="s">
        <v>2</v>
      </c>
      <c r="D140" s="97" t="s">
        <v>15</v>
      </c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119"/>
      <c r="U140" s="127">
        <f>SUM(Z140:AI142)</f>
        <v>0</v>
      </c>
      <c r="V140" s="127">
        <f>SUM(AL140:AU142)</f>
        <v>0</v>
      </c>
      <c r="W140" s="127">
        <f>SUM(AX140:BG142)</f>
        <v>0</v>
      </c>
      <c r="Y140" s="122">
        <v>4</v>
      </c>
      <c r="Z140" s="109">
        <f>1*IF(AND(Z139=C139,Y140=D142),1,0)</f>
        <v>0</v>
      </c>
      <c r="AA140" s="109">
        <f>3*IF(AND(AA139=C139,Y140=D142),1,0)</f>
        <v>0</v>
      </c>
      <c r="AB140" s="109">
        <f>6*IF(AND(AB139=C139,Y140=D142),1,0)</f>
        <v>0</v>
      </c>
      <c r="AC140" s="109">
        <f>10*IF(AND(AC139=C139,Y140=D142),1,0)</f>
        <v>0</v>
      </c>
      <c r="AD140" s="109">
        <f>15*IF(AND(AD139=C139,Y140=D142),1,0)</f>
        <v>0</v>
      </c>
      <c r="AE140" s="109">
        <f>21*IF(AND(AE139=C139,Y140=D142),1,0)</f>
        <v>0</v>
      </c>
      <c r="AF140" s="109">
        <f>28*IF(AND(AF139=C139,Y140=D142),1,0)</f>
        <v>0</v>
      </c>
      <c r="AG140" s="109">
        <f>36*IF(AND(AG139=C139,Y140=D142),1,0)</f>
        <v>0</v>
      </c>
      <c r="AH140" s="109">
        <f>45*IF(AND(AH139=C139,Y140=D142),1,0)</f>
        <v>0</v>
      </c>
      <c r="AI140" s="109">
        <f>55*IF(AND(AI139=C139,Y140=D142),1,0)</f>
        <v>0</v>
      </c>
      <c r="AJ140" s="124"/>
      <c r="AK140" s="109">
        <v>4</v>
      </c>
      <c r="AL140" s="109">
        <v>0</v>
      </c>
      <c r="AM140" s="109">
        <v>0</v>
      </c>
      <c r="AN140" s="109">
        <v>0</v>
      </c>
      <c r="AO140" s="109">
        <v>0</v>
      </c>
      <c r="AP140" s="109">
        <v>0</v>
      </c>
      <c r="AQ140" s="109">
        <v>0</v>
      </c>
      <c r="AR140" s="109">
        <v>0</v>
      </c>
      <c r="AS140" s="109">
        <v>0</v>
      </c>
      <c r="AT140" s="109">
        <v>0</v>
      </c>
      <c r="AU140" s="109">
        <v>0</v>
      </c>
      <c r="AV140" s="124"/>
      <c r="AW140" s="109">
        <v>4</v>
      </c>
      <c r="AX140" s="109">
        <v>0</v>
      </c>
      <c r="AY140" s="109">
        <v>0</v>
      </c>
      <c r="AZ140" s="109">
        <v>0</v>
      </c>
      <c r="BA140" s="109">
        <v>0</v>
      </c>
      <c r="BB140" s="109">
        <v>0</v>
      </c>
      <c r="BC140" s="109">
        <v>0</v>
      </c>
      <c r="BD140" s="109">
        <v>0</v>
      </c>
      <c r="BE140" s="109">
        <v>0</v>
      </c>
      <c r="BF140" s="109">
        <v>0</v>
      </c>
      <c r="BG140" s="109">
        <v>0</v>
      </c>
      <c r="BI140" s="176"/>
      <c r="BJ140" s="175">
        <f aca="true" t="shared" si="42" ref="BJ140:BP140">IF($D141="","",IF($D141=BJ139,"X",""))</f>
      </c>
      <c r="BK140" s="175">
        <f t="shared" si="42"/>
      </c>
      <c r="BL140" s="175">
        <f t="shared" si="42"/>
      </c>
      <c r="BM140" s="175">
        <f t="shared" si="42"/>
      </c>
      <c r="BN140" s="175">
        <f t="shared" si="42"/>
      </c>
      <c r="BO140" s="175">
        <f t="shared" si="42"/>
      </c>
      <c r="BP140" s="175">
        <f t="shared" si="42"/>
      </c>
    </row>
    <row r="141" spans="1:68" s="55" customFormat="1" ht="12.75">
      <c r="A141" s="52" t="str">
        <f>A135</f>
        <v>001</v>
      </c>
      <c r="B141" s="53">
        <f>IF(AND(C139&gt;=6,C139&lt;&gt;"",B$27&lt;&gt;""),B$27,"")</f>
      </c>
      <c r="C141" s="38">
        <f>IF(AND(C139&gt;0,C139&lt;&gt;"",C$27&lt;&gt;""),C$27,"")</f>
      </c>
      <c r="D141" s="201">
        <f>IF(AND(C139&gt;=6,B141&lt;&gt;"",C141&lt;&gt;""),CHOOSE(SUM(E141:S141)+1,"0","1","2","3","Quadra","Quina","SENA","Verifique","Verifique","Verifique","Verifique","Verifique","Verifique","Verifique","Verifique","Verifique"),"")</f>
      </c>
      <c r="E141" s="263">
        <f aca="true" t="shared" si="43" ref="E141:S141">IF(E140&lt;&gt;"",IF(SUMIF($E$27:$J$27,E140,$E$27:$J$27)=E140,1,0),0)</f>
        <v>0</v>
      </c>
      <c r="F141" s="263">
        <f t="shared" si="43"/>
        <v>0</v>
      </c>
      <c r="G141" s="263">
        <f t="shared" si="43"/>
        <v>0</v>
      </c>
      <c r="H141" s="263">
        <f t="shared" si="43"/>
        <v>0</v>
      </c>
      <c r="I141" s="263">
        <f t="shared" si="43"/>
        <v>0</v>
      </c>
      <c r="J141" s="263">
        <f t="shared" si="43"/>
        <v>0</v>
      </c>
      <c r="K141" s="263">
        <f t="shared" si="43"/>
        <v>0</v>
      </c>
      <c r="L141" s="263">
        <f t="shared" si="43"/>
        <v>0</v>
      </c>
      <c r="M141" s="263">
        <f t="shared" si="43"/>
        <v>0</v>
      </c>
      <c r="N141" s="263">
        <f t="shared" si="43"/>
        <v>0</v>
      </c>
      <c r="O141" s="263">
        <f t="shared" si="43"/>
        <v>0</v>
      </c>
      <c r="P141" s="263">
        <f t="shared" si="43"/>
        <v>0</v>
      </c>
      <c r="Q141" s="263">
        <f t="shared" si="43"/>
        <v>0</v>
      </c>
      <c r="R141" s="263">
        <f t="shared" si="43"/>
        <v>0</v>
      </c>
      <c r="S141" s="263">
        <f t="shared" si="43"/>
        <v>0</v>
      </c>
      <c r="T141" s="120"/>
      <c r="Y141" s="125">
        <v>5</v>
      </c>
      <c r="Z141" s="126">
        <v>0</v>
      </c>
      <c r="AA141" s="109">
        <f>5*IF(AND(AA139=C139,Y141=D142),1,0)</f>
        <v>0</v>
      </c>
      <c r="AB141" s="109">
        <f>15*IF(AND(AB139=C139,Y141=D142),1,0)</f>
        <v>0</v>
      </c>
      <c r="AC141" s="109">
        <f>30*IF(AND(AC139=C139,Y141=D142),1,0)</f>
        <v>0</v>
      </c>
      <c r="AD141" s="109">
        <f>50*IF(AND(AD139=C139,Y141=D142),1,0)</f>
        <v>0</v>
      </c>
      <c r="AE141" s="109">
        <f>75*IF(AND(AE139=C139,Y141=D142),1,0)</f>
        <v>0</v>
      </c>
      <c r="AF141" s="109">
        <f>105*IF(AND(AF139=C139,Y141=D142),1,0)</f>
        <v>0</v>
      </c>
      <c r="AG141" s="109">
        <f>140*IF(AND(AG139=C139,Y141=D142),1,0)</f>
        <v>0</v>
      </c>
      <c r="AH141" s="109">
        <f>180*IF(AND(AH139=C139,Y141=D142),1,0)</f>
        <v>0</v>
      </c>
      <c r="AI141" s="109">
        <f>225*IF(AND(AI139=C139,Y141=D142),1,0)</f>
        <v>0</v>
      </c>
      <c r="AJ141" s="126"/>
      <c r="AK141" s="126">
        <v>5</v>
      </c>
      <c r="AL141" s="109">
        <f>1*IF(AND(AL139=C139,AK141=D142),1,0)</f>
        <v>0</v>
      </c>
      <c r="AM141" s="109">
        <f>2*IF(AND(AM139=C139,AK141=D142),1,0)</f>
        <v>0</v>
      </c>
      <c r="AN141" s="109">
        <f>3*IF(AND(AN139=C139,AK141=D142),1,0)</f>
        <v>0</v>
      </c>
      <c r="AO141" s="109">
        <f>4*IF(AND(AO139=C139,AK141=D142),1,0)</f>
        <v>0</v>
      </c>
      <c r="AP141" s="109">
        <f>5*IF(AND(AP139=C139,AK141=D142),1,0)</f>
        <v>0</v>
      </c>
      <c r="AQ141" s="109">
        <f>6*IF(AND(AQ139=C139,AK141=D142),1,0)</f>
        <v>0</v>
      </c>
      <c r="AR141" s="109">
        <f>7*IF(AND(AR139=C139,AK141=D142),1,0)</f>
        <v>0</v>
      </c>
      <c r="AS141" s="109">
        <f>8*IF(AND(AS139=C139,AK141=D142),1,0)</f>
        <v>0</v>
      </c>
      <c r="AT141" s="109">
        <f>9*IF(AND(AT139=C139,AK141=D142),1,0)</f>
        <v>0</v>
      </c>
      <c r="AU141" s="109">
        <f>10*IF(AND(AU139=C139,AK141=D142),1,0)</f>
        <v>0</v>
      </c>
      <c r="AV141" s="126"/>
      <c r="AW141" s="126">
        <v>5</v>
      </c>
      <c r="AX141" s="109">
        <v>0</v>
      </c>
      <c r="AY141" s="109">
        <v>0</v>
      </c>
      <c r="AZ141" s="109">
        <v>0</v>
      </c>
      <c r="BA141" s="109">
        <v>0</v>
      </c>
      <c r="BB141" s="109">
        <v>0</v>
      </c>
      <c r="BC141" s="109">
        <v>0</v>
      </c>
      <c r="BD141" s="109">
        <v>0</v>
      </c>
      <c r="BE141" s="109">
        <v>0</v>
      </c>
      <c r="BF141" s="109">
        <v>0</v>
      </c>
      <c r="BG141" s="109">
        <v>0</v>
      </c>
      <c r="BI141" s="176"/>
      <c r="BJ141" s="176"/>
      <c r="BK141" s="176"/>
      <c r="BL141" s="176"/>
      <c r="BM141" s="176"/>
      <c r="BN141" s="176"/>
      <c r="BO141" s="176"/>
      <c r="BP141" s="176"/>
    </row>
    <row r="142" spans="1:59" ht="15">
      <c r="A142" s="56"/>
      <c r="B142" s="206" t="s">
        <v>62</v>
      </c>
      <c r="C142" s="208">
        <f>C136+1</f>
        <v>19</v>
      </c>
      <c r="D142" s="129">
        <f>SUM(E141:S141)</f>
        <v>0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17"/>
      <c r="U142" s="82"/>
      <c r="V142" s="117"/>
      <c r="W142" s="117"/>
      <c r="Y142" s="122">
        <v>6</v>
      </c>
      <c r="Z142" s="108">
        <v>0</v>
      </c>
      <c r="AA142" s="109">
        <v>0</v>
      </c>
      <c r="AB142" s="109">
        <f>15*IF(AND(AB139=C139,Y142=D142),1,0)</f>
        <v>0</v>
      </c>
      <c r="AC142" s="109">
        <f>45*IF(AND(AC139=C139,Y142=D142),1,0)</f>
        <v>0</v>
      </c>
      <c r="AD142" s="109">
        <f>90*IF(AND(AD139=C139,Y142=D142),1,0)</f>
        <v>0</v>
      </c>
      <c r="AE142" s="109">
        <f>150*IF(AND(AE139=C139,Y142=D142),1,0)</f>
        <v>0</v>
      </c>
      <c r="AF142" s="109">
        <f>225*IF(AND(AF139=C139,Y142=D142),1,0)</f>
        <v>0</v>
      </c>
      <c r="AG142" s="109">
        <f>315*IF(AND(AG139=C139,Y142=D142),1,0)</f>
        <v>0</v>
      </c>
      <c r="AH142" s="109">
        <f>420*IF(AND(AH139=C139,Y142=D142),1,0)</f>
        <v>0</v>
      </c>
      <c r="AI142" s="109">
        <f>540*IF(AND(AI139=C139,Y142=D142),1,0)</f>
        <v>0</v>
      </c>
      <c r="AJ142" s="108"/>
      <c r="AK142" s="108">
        <v>6</v>
      </c>
      <c r="AL142" s="108">
        <v>0</v>
      </c>
      <c r="AM142" s="109">
        <f>6*IF(AND(AM139=C139,AK142=D142),1,0)</f>
        <v>0</v>
      </c>
      <c r="AN142" s="109">
        <f>12*IF(AND(AN139=C139,AK142=D142),1,0)</f>
        <v>0</v>
      </c>
      <c r="AO142" s="109">
        <f>18*IF(AND(AO139=C139,AK142=D142),1,0)</f>
        <v>0</v>
      </c>
      <c r="AP142" s="109">
        <f>24*IF(AND(AP139=C139,AK142=D142),1,0)</f>
        <v>0</v>
      </c>
      <c r="AQ142" s="109">
        <f>30*IF(AND(AQ139=C139,AK142=D142),1,0)</f>
        <v>0</v>
      </c>
      <c r="AR142" s="109">
        <f>36*IF(AND(AR139=C139,AK142=D142),1,0)</f>
        <v>0</v>
      </c>
      <c r="AS142" s="109">
        <f>42*IF(AND(AS139=C139,AK142=D142),1,0)</f>
        <v>0</v>
      </c>
      <c r="AT142" s="109">
        <f>48*IF(AND(AT139=C139,AK142=D142),1,0)</f>
        <v>0</v>
      </c>
      <c r="AU142" s="109">
        <f>54*IF(AND(AU139=C139,AK142=D142),1,0)</f>
        <v>0</v>
      </c>
      <c r="AV142" s="108"/>
      <c r="AW142" s="108">
        <v>6</v>
      </c>
      <c r="AX142" s="109">
        <f>1*IF(AND(AX139=C139,AW142=D142),1,0)</f>
        <v>0</v>
      </c>
      <c r="AY142" s="109">
        <f>1*IF(AND(AY139=C139,AW142=D142),1,0)</f>
        <v>0</v>
      </c>
      <c r="AZ142" s="109">
        <f>1*IF(AND(AZ139=C139,AW142=D142),1,0)</f>
        <v>0</v>
      </c>
      <c r="BA142" s="109">
        <f>1*IF(AND(BA139=C139,AW142=D142),1,0)</f>
        <v>0</v>
      </c>
      <c r="BB142" s="109">
        <f>1*IF(AND(BB139=C139,AW142=D142),1,0)</f>
        <v>0</v>
      </c>
      <c r="BC142" s="109">
        <f>1*IF(AND(BC139=C139,AW142=D142),1,0)</f>
        <v>0</v>
      </c>
      <c r="BD142" s="109">
        <f>1*IF(AND(BD139=C139,AW142=D142),1,0)</f>
        <v>0</v>
      </c>
      <c r="BE142" s="109">
        <f>1*IF(AND(BE139=C139,AW142=D142),1,0)</f>
        <v>0</v>
      </c>
      <c r="BF142" s="109">
        <f>1*IF(AND(BF139=C139,AW142=D142),1,0)</f>
        <v>0</v>
      </c>
      <c r="BG142" s="109">
        <f>1*IF(AND(BG139=C139,AW142=D142),1,0)</f>
        <v>0</v>
      </c>
    </row>
    <row r="143" spans="1:57" ht="12.75">
      <c r="A143" s="30"/>
      <c r="B143" s="31"/>
      <c r="T143" s="32"/>
      <c r="W143" s="92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I143" s="106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U143" s="80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</row>
    <row r="144" spans="1:20" ht="12.75">
      <c r="A144" s="30"/>
      <c r="B144" s="31"/>
      <c r="C144" s="41"/>
      <c r="D144" s="104"/>
      <c r="E144" s="41"/>
      <c r="F144" s="41"/>
      <c r="G144" s="41"/>
      <c r="T144" s="32"/>
    </row>
    <row r="145" spans="1:68" s="47" customFormat="1" ht="23.25">
      <c r="A145" s="42"/>
      <c r="B145" s="43">
        <f>IF(COUNTIF(E146:S146,"&gt;0")&gt;=6,"Cartão com","")</f>
      </c>
      <c r="C145" s="44">
        <f>IF(COUNTIF(E146:S146,"&gt;0")&gt;=6,COUNTIF(E146:S146,"&gt;0"),"")</f>
      </c>
      <c r="D145" s="102">
        <f>IF(COUNTIF(E146:S146,"&gt;0")&gt;=6,"dezenas","")</f>
      </c>
      <c r="E145" s="45">
        <v>1</v>
      </c>
      <c r="F145" s="46">
        <v>2</v>
      </c>
      <c r="G145" s="46">
        <v>3</v>
      </c>
      <c r="H145" s="45">
        <v>4</v>
      </c>
      <c r="I145" s="45">
        <v>5</v>
      </c>
      <c r="J145" s="45">
        <v>6</v>
      </c>
      <c r="K145" s="45">
        <v>7</v>
      </c>
      <c r="L145" s="45">
        <v>8</v>
      </c>
      <c r="M145" s="45">
        <v>9</v>
      </c>
      <c r="N145" s="45">
        <v>10</v>
      </c>
      <c r="O145" s="45">
        <v>11</v>
      </c>
      <c r="P145" s="45">
        <v>12</v>
      </c>
      <c r="Q145" s="45">
        <v>13</v>
      </c>
      <c r="R145" s="45">
        <v>14</v>
      </c>
      <c r="S145" s="45">
        <v>15</v>
      </c>
      <c r="T145" s="118"/>
      <c r="U145" s="128" t="s">
        <v>23</v>
      </c>
      <c r="V145" s="128" t="s">
        <v>24</v>
      </c>
      <c r="W145" s="128" t="s">
        <v>25</v>
      </c>
      <c r="Y145" s="121" t="s">
        <v>32</v>
      </c>
      <c r="Z145" s="122">
        <v>6</v>
      </c>
      <c r="AA145" s="122">
        <v>7</v>
      </c>
      <c r="AB145" s="122">
        <v>8</v>
      </c>
      <c r="AC145" s="122">
        <v>9</v>
      </c>
      <c r="AD145" s="122">
        <v>10</v>
      </c>
      <c r="AE145" s="122">
        <v>11</v>
      </c>
      <c r="AF145" s="122">
        <v>12</v>
      </c>
      <c r="AG145" s="122">
        <v>13</v>
      </c>
      <c r="AH145" s="122">
        <v>14</v>
      </c>
      <c r="AI145" s="122">
        <v>15</v>
      </c>
      <c r="AJ145" s="123"/>
      <c r="AK145" s="121" t="s">
        <v>33</v>
      </c>
      <c r="AL145" s="108">
        <v>6</v>
      </c>
      <c r="AM145" s="108">
        <v>7</v>
      </c>
      <c r="AN145" s="108">
        <v>8</v>
      </c>
      <c r="AO145" s="108">
        <v>9</v>
      </c>
      <c r="AP145" s="108">
        <v>10</v>
      </c>
      <c r="AQ145" s="108">
        <v>11</v>
      </c>
      <c r="AR145" s="108">
        <v>12</v>
      </c>
      <c r="AS145" s="108">
        <v>13</v>
      </c>
      <c r="AT145" s="108">
        <v>14</v>
      </c>
      <c r="AU145" s="108">
        <v>15</v>
      </c>
      <c r="AV145" s="123"/>
      <c r="AW145" s="121" t="s">
        <v>34</v>
      </c>
      <c r="AX145" s="108">
        <v>6</v>
      </c>
      <c r="AY145" s="108">
        <v>7</v>
      </c>
      <c r="AZ145" s="108">
        <v>8</v>
      </c>
      <c r="BA145" s="108">
        <v>9</v>
      </c>
      <c r="BB145" s="108">
        <v>10</v>
      </c>
      <c r="BC145" s="108">
        <v>11</v>
      </c>
      <c r="BD145" s="108">
        <v>12</v>
      </c>
      <c r="BE145" s="108">
        <v>13</v>
      </c>
      <c r="BF145" s="108">
        <v>14</v>
      </c>
      <c r="BG145" s="108">
        <v>15</v>
      </c>
      <c r="BI145" s="174" t="s">
        <v>54</v>
      </c>
      <c r="BJ145" s="226" t="s">
        <v>69</v>
      </c>
      <c r="BK145" s="226" t="s">
        <v>70</v>
      </c>
      <c r="BL145" s="226" t="s">
        <v>71</v>
      </c>
      <c r="BM145" s="226" t="s">
        <v>72</v>
      </c>
      <c r="BN145" s="226" t="s">
        <v>57</v>
      </c>
      <c r="BO145" s="226" t="s">
        <v>58</v>
      </c>
      <c r="BP145" s="226" t="s">
        <v>25</v>
      </c>
    </row>
    <row r="146" spans="1:68" s="51" customFormat="1" ht="18">
      <c r="A146" s="48" t="str">
        <f>A140</f>
        <v>Grupo</v>
      </c>
      <c r="B146" s="49" t="s">
        <v>12</v>
      </c>
      <c r="C146" s="50" t="s">
        <v>2</v>
      </c>
      <c r="D146" s="97" t="s">
        <v>15</v>
      </c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119"/>
      <c r="U146" s="127">
        <f>SUM(Z146:AI148)</f>
        <v>0</v>
      </c>
      <c r="V146" s="127">
        <f>SUM(AL146:AU148)</f>
        <v>0</v>
      </c>
      <c r="W146" s="127">
        <f>SUM(AX146:BG148)</f>
        <v>0</v>
      </c>
      <c r="Y146" s="122">
        <v>4</v>
      </c>
      <c r="Z146" s="109">
        <f>1*IF(AND(Z145=C145,Y146=D148),1,0)</f>
        <v>0</v>
      </c>
      <c r="AA146" s="109">
        <f>3*IF(AND(AA145=C145,Y146=D148),1,0)</f>
        <v>0</v>
      </c>
      <c r="AB146" s="109">
        <f>6*IF(AND(AB145=C145,Y146=D148),1,0)</f>
        <v>0</v>
      </c>
      <c r="AC146" s="109">
        <f>10*IF(AND(AC145=C145,Y146=D148),1,0)</f>
        <v>0</v>
      </c>
      <c r="AD146" s="109">
        <f>15*IF(AND(AD145=C145,Y146=D148),1,0)</f>
        <v>0</v>
      </c>
      <c r="AE146" s="109">
        <f>21*IF(AND(AE145=C145,Y146=D148),1,0)</f>
        <v>0</v>
      </c>
      <c r="AF146" s="109">
        <f>28*IF(AND(AF145=C145,Y146=D148),1,0)</f>
        <v>0</v>
      </c>
      <c r="AG146" s="109">
        <f>36*IF(AND(AG145=C145,Y146=D148),1,0)</f>
        <v>0</v>
      </c>
      <c r="AH146" s="109">
        <f>45*IF(AND(AH145=C145,Y146=D148),1,0)</f>
        <v>0</v>
      </c>
      <c r="AI146" s="109">
        <f>55*IF(AND(AI145=C145,Y146=D148),1,0)</f>
        <v>0</v>
      </c>
      <c r="AJ146" s="124"/>
      <c r="AK146" s="109">
        <v>4</v>
      </c>
      <c r="AL146" s="109">
        <v>0</v>
      </c>
      <c r="AM146" s="109">
        <v>0</v>
      </c>
      <c r="AN146" s="109">
        <v>0</v>
      </c>
      <c r="AO146" s="109">
        <v>0</v>
      </c>
      <c r="AP146" s="109">
        <v>0</v>
      </c>
      <c r="AQ146" s="109">
        <v>0</v>
      </c>
      <c r="AR146" s="109">
        <v>0</v>
      </c>
      <c r="AS146" s="109">
        <v>0</v>
      </c>
      <c r="AT146" s="109">
        <v>0</v>
      </c>
      <c r="AU146" s="109">
        <v>0</v>
      </c>
      <c r="AV146" s="124"/>
      <c r="AW146" s="109">
        <v>4</v>
      </c>
      <c r="AX146" s="109">
        <v>0</v>
      </c>
      <c r="AY146" s="109">
        <v>0</v>
      </c>
      <c r="AZ146" s="109">
        <v>0</v>
      </c>
      <c r="BA146" s="109">
        <v>0</v>
      </c>
      <c r="BB146" s="109">
        <v>0</v>
      </c>
      <c r="BC146" s="109">
        <v>0</v>
      </c>
      <c r="BD146" s="109">
        <v>0</v>
      </c>
      <c r="BE146" s="109">
        <v>0</v>
      </c>
      <c r="BF146" s="109">
        <v>0</v>
      </c>
      <c r="BG146" s="109">
        <v>0</v>
      </c>
      <c r="BI146" s="176"/>
      <c r="BJ146" s="175">
        <f aca="true" t="shared" si="44" ref="BJ146:BP146">IF($D147="","",IF($D147=BJ145,"X",""))</f>
      </c>
      <c r="BK146" s="175">
        <f t="shared" si="44"/>
      </c>
      <c r="BL146" s="175">
        <f t="shared" si="44"/>
      </c>
      <c r="BM146" s="175">
        <f t="shared" si="44"/>
      </c>
      <c r="BN146" s="175">
        <f t="shared" si="44"/>
      </c>
      <c r="BO146" s="175">
        <f t="shared" si="44"/>
      </c>
      <c r="BP146" s="175">
        <f t="shared" si="44"/>
      </c>
    </row>
    <row r="147" spans="1:68" s="55" customFormat="1" ht="12.75">
      <c r="A147" s="52" t="str">
        <f>A141</f>
        <v>001</v>
      </c>
      <c r="B147" s="53">
        <f>IF(AND(C145&gt;=6,C145&lt;&gt;"",B$27&lt;&gt;""),B$27,"")</f>
      </c>
      <c r="C147" s="38">
        <f>IF(AND(C145&gt;0,C145&lt;&gt;"",C$27&lt;&gt;""),C$27,"")</f>
      </c>
      <c r="D147" s="201">
        <f>IF(AND(C145&gt;=6,B147&lt;&gt;"",C147&lt;&gt;""),CHOOSE(SUM(E147:S147)+1,"0","1","2","3","Quadra","Quina","SENA","Verifique","Verifique","Verifique","Verifique","Verifique","Verifique","Verifique","Verifique","Verifique"),"")</f>
      </c>
      <c r="E147" s="263">
        <f aca="true" t="shared" si="45" ref="E147:S147">IF(E146&lt;&gt;"",IF(SUMIF($E$27:$J$27,E146,$E$27:$J$27)=E146,1,0),0)</f>
        <v>0</v>
      </c>
      <c r="F147" s="263">
        <f t="shared" si="45"/>
        <v>0</v>
      </c>
      <c r="G147" s="263">
        <f t="shared" si="45"/>
        <v>0</v>
      </c>
      <c r="H147" s="263">
        <f t="shared" si="45"/>
        <v>0</v>
      </c>
      <c r="I147" s="263">
        <f t="shared" si="45"/>
        <v>0</v>
      </c>
      <c r="J147" s="263">
        <f t="shared" si="45"/>
        <v>0</v>
      </c>
      <c r="K147" s="263">
        <f t="shared" si="45"/>
        <v>0</v>
      </c>
      <c r="L147" s="263">
        <f t="shared" si="45"/>
        <v>0</v>
      </c>
      <c r="M147" s="263">
        <f t="shared" si="45"/>
        <v>0</v>
      </c>
      <c r="N147" s="263">
        <f t="shared" si="45"/>
        <v>0</v>
      </c>
      <c r="O147" s="263">
        <f t="shared" si="45"/>
        <v>0</v>
      </c>
      <c r="P147" s="263">
        <f t="shared" si="45"/>
        <v>0</v>
      </c>
      <c r="Q147" s="263">
        <f t="shared" si="45"/>
        <v>0</v>
      </c>
      <c r="R147" s="263">
        <f t="shared" si="45"/>
        <v>0</v>
      </c>
      <c r="S147" s="263">
        <f t="shared" si="45"/>
        <v>0</v>
      </c>
      <c r="T147" s="120"/>
      <c r="Y147" s="125">
        <v>5</v>
      </c>
      <c r="Z147" s="126">
        <v>0</v>
      </c>
      <c r="AA147" s="109">
        <f>5*IF(AND(AA145=C145,Y147=D148),1,0)</f>
        <v>0</v>
      </c>
      <c r="AB147" s="109">
        <f>15*IF(AND(AB145=C145,Y147=D148),1,0)</f>
        <v>0</v>
      </c>
      <c r="AC147" s="109">
        <f>30*IF(AND(AC145=C145,Y147=D148),1,0)</f>
        <v>0</v>
      </c>
      <c r="AD147" s="109">
        <f>50*IF(AND(AD145=C145,Y147=D148),1,0)</f>
        <v>0</v>
      </c>
      <c r="AE147" s="109">
        <f>75*IF(AND(AE145=C145,Y147=D148),1,0)</f>
        <v>0</v>
      </c>
      <c r="AF147" s="109">
        <f>105*IF(AND(AF145=C145,Y147=D148),1,0)</f>
        <v>0</v>
      </c>
      <c r="AG147" s="109">
        <f>140*IF(AND(AG145=C145,Y147=D148),1,0)</f>
        <v>0</v>
      </c>
      <c r="AH147" s="109">
        <f>180*IF(AND(AH145=C145,Y147=D148),1,0)</f>
        <v>0</v>
      </c>
      <c r="AI147" s="109">
        <f>225*IF(AND(AI145=C145,Y147=D148),1,0)</f>
        <v>0</v>
      </c>
      <c r="AJ147" s="126"/>
      <c r="AK147" s="126">
        <v>5</v>
      </c>
      <c r="AL147" s="109">
        <f>1*IF(AND(AL145=C145,AK147=D148),1,0)</f>
        <v>0</v>
      </c>
      <c r="AM147" s="109">
        <f>2*IF(AND(AM145=C145,AK147=D148),1,0)</f>
        <v>0</v>
      </c>
      <c r="AN147" s="109">
        <f>3*IF(AND(AN145=C145,AK147=D148),1,0)</f>
        <v>0</v>
      </c>
      <c r="AO147" s="109">
        <f>4*IF(AND(AO145=C145,AK147=D148),1,0)</f>
        <v>0</v>
      </c>
      <c r="AP147" s="109">
        <f>5*IF(AND(AP145=C145,AK147=D148),1,0)</f>
        <v>0</v>
      </c>
      <c r="AQ147" s="109">
        <f>6*IF(AND(AQ145=C145,AK147=D148),1,0)</f>
        <v>0</v>
      </c>
      <c r="AR147" s="109">
        <f>7*IF(AND(AR145=C145,AK147=D148),1,0)</f>
        <v>0</v>
      </c>
      <c r="AS147" s="109">
        <f>8*IF(AND(AS145=C145,AK147=D148),1,0)</f>
        <v>0</v>
      </c>
      <c r="AT147" s="109">
        <f>9*IF(AND(AT145=C145,AK147=D148),1,0)</f>
        <v>0</v>
      </c>
      <c r="AU147" s="109">
        <f>10*IF(AND(AU145=C145,AK147=D148),1,0)</f>
        <v>0</v>
      </c>
      <c r="AV147" s="126"/>
      <c r="AW147" s="126">
        <v>5</v>
      </c>
      <c r="AX147" s="109">
        <v>0</v>
      </c>
      <c r="AY147" s="109">
        <v>0</v>
      </c>
      <c r="AZ147" s="109">
        <v>0</v>
      </c>
      <c r="BA147" s="109">
        <v>0</v>
      </c>
      <c r="BB147" s="109">
        <v>0</v>
      </c>
      <c r="BC147" s="109">
        <v>0</v>
      </c>
      <c r="BD147" s="109">
        <v>0</v>
      </c>
      <c r="BE147" s="109">
        <v>0</v>
      </c>
      <c r="BF147" s="109">
        <v>0</v>
      </c>
      <c r="BG147" s="109">
        <v>0</v>
      </c>
      <c r="BI147" s="176"/>
      <c r="BJ147" s="176"/>
      <c r="BK147" s="176"/>
      <c r="BL147" s="176"/>
      <c r="BM147" s="176"/>
      <c r="BN147" s="176"/>
      <c r="BO147" s="176"/>
      <c r="BP147" s="176"/>
    </row>
    <row r="148" spans="1:59" ht="15">
      <c r="A148" s="56"/>
      <c r="B148" s="206" t="s">
        <v>62</v>
      </c>
      <c r="C148" s="208">
        <f>C142+1</f>
        <v>20</v>
      </c>
      <c r="D148" s="129">
        <f>SUM(E147:S147)</f>
        <v>0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17"/>
      <c r="U148" s="82"/>
      <c r="V148" s="117"/>
      <c r="W148" s="117"/>
      <c r="Y148" s="122">
        <v>6</v>
      </c>
      <c r="Z148" s="108">
        <v>0</v>
      </c>
      <c r="AA148" s="109">
        <v>0</v>
      </c>
      <c r="AB148" s="109">
        <f>15*IF(AND(AB145=C145,Y148=D148),1,0)</f>
        <v>0</v>
      </c>
      <c r="AC148" s="109">
        <f>45*IF(AND(AC145=C145,Y148=D148),1,0)</f>
        <v>0</v>
      </c>
      <c r="AD148" s="109">
        <f>90*IF(AND(AD145=C145,Y148=D148),1,0)</f>
        <v>0</v>
      </c>
      <c r="AE148" s="109">
        <f>150*IF(AND(AE145=C145,Y148=D148),1,0)</f>
        <v>0</v>
      </c>
      <c r="AF148" s="109">
        <f>225*IF(AND(AF145=C145,Y148=D148),1,0)</f>
        <v>0</v>
      </c>
      <c r="AG148" s="109">
        <f>315*IF(AND(AG145=C145,Y148=D148),1,0)</f>
        <v>0</v>
      </c>
      <c r="AH148" s="109">
        <f>420*IF(AND(AH145=C145,Y148=D148),1,0)</f>
        <v>0</v>
      </c>
      <c r="AI148" s="109">
        <f>540*IF(AND(AI145=C145,Y148=D148),1,0)</f>
        <v>0</v>
      </c>
      <c r="AJ148" s="108"/>
      <c r="AK148" s="108">
        <v>6</v>
      </c>
      <c r="AL148" s="108">
        <v>0</v>
      </c>
      <c r="AM148" s="109">
        <f>6*IF(AND(AM145=C145,AK148=D148),1,0)</f>
        <v>0</v>
      </c>
      <c r="AN148" s="109">
        <f>12*IF(AND(AN145=C145,AK148=D148),1,0)</f>
        <v>0</v>
      </c>
      <c r="AO148" s="109">
        <f>18*IF(AND(AO145=C145,AK148=D148),1,0)</f>
        <v>0</v>
      </c>
      <c r="AP148" s="109">
        <f>24*IF(AND(AP145=C145,AK148=D148),1,0)</f>
        <v>0</v>
      </c>
      <c r="AQ148" s="109">
        <f>30*IF(AND(AQ145=C145,AK148=D148),1,0)</f>
        <v>0</v>
      </c>
      <c r="AR148" s="109">
        <f>36*IF(AND(AR145=C145,AK148=D148),1,0)</f>
        <v>0</v>
      </c>
      <c r="AS148" s="109">
        <f>42*IF(AND(AS145=C145,AK148=D148),1,0)</f>
        <v>0</v>
      </c>
      <c r="AT148" s="109">
        <f>48*IF(AND(AT145=C145,AK148=D148),1,0)</f>
        <v>0</v>
      </c>
      <c r="AU148" s="109">
        <f>54*IF(AND(AU145=C145,AK148=D148),1,0)</f>
        <v>0</v>
      </c>
      <c r="AV148" s="108"/>
      <c r="AW148" s="108">
        <v>6</v>
      </c>
      <c r="AX148" s="109">
        <f>1*IF(AND(AX145=C145,AW148=D148),1,0)</f>
        <v>0</v>
      </c>
      <c r="AY148" s="109">
        <f>1*IF(AND(AY145=C145,AW148=D148),1,0)</f>
        <v>0</v>
      </c>
      <c r="AZ148" s="109">
        <f>1*IF(AND(AZ145=C145,AW148=D148),1,0)</f>
        <v>0</v>
      </c>
      <c r="BA148" s="109">
        <f>1*IF(AND(BA145=C145,AW148=D148),1,0)</f>
        <v>0</v>
      </c>
      <c r="BB148" s="109">
        <f>1*IF(AND(BB145=C145,AW148=D148),1,0)</f>
        <v>0</v>
      </c>
      <c r="BC148" s="109">
        <f>1*IF(AND(BC145=C145,AW148=D148),1,0)</f>
        <v>0</v>
      </c>
      <c r="BD148" s="109">
        <f>1*IF(AND(BD145=C145,AW148=D148),1,0)</f>
        <v>0</v>
      </c>
      <c r="BE148" s="109">
        <f>1*IF(AND(BE145=C145,AW148=D148),1,0)</f>
        <v>0</v>
      </c>
      <c r="BF148" s="109">
        <f>1*IF(AND(BF145=C145,AW148=D148),1,0)</f>
        <v>0</v>
      </c>
      <c r="BG148" s="109">
        <f>1*IF(AND(BG145=C145,AW148=D148),1,0)</f>
        <v>0</v>
      </c>
    </row>
    <row r="149" spans="1:57" ht="12.75">
      <c r="A149" s="30"/>
      <c r="B149" s="31"/>
      <c r="T149" s="32"/>
      <c r="W149" s="92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I149" s="106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U149" s="80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</row>
    <row r="150" spans="1:20" ht="12.75">
      <c r="A150" s="30"/>
      <c r="B150" s="31"/>
      <c r="C150" s="41"/>
      <c r="D150" s="104"/>
      <c r="E150" s="41"/>
      <c r="F150" s="41"/>
      <c r="G150" s="41"/>
      <c r="T150" s="32"/>
    </row>
    <row r="151" spans="1:68" s="47" customFormat="1" ht="23.25">
      <c r="A151" s="42"/>
      <c r="B151" s="43">
        <f>IF(COUNTIF(E152:S152,"&gt;0")&gt;=6,"Cartão com","")</f>
      </c>
      <c r="C151" s="44">
        <f>IF(COUNTIF(E152:S152,"&gt;0")&gt;=6,COUNTIF(E152:S152,"&gt;0"),"")</f>
      </c>
      <c r="D151" s="102">
        <f>IF(COUNTIF(E152:S152,"&gt;0")&gt;=6,"dezenas","")</f>
      </c>
      <c r="E151" s="45">
        <v>1</v>
      </c>
      <c r="F151" s="46">
        <v>2</v>
      </c>
      <c r="G151" s="46">
        <v>3</v>
      </c>
      <c r="H151" s="45">
        <v>4</v>
      </c>
      <c r="I151" s="45">
        <v>5</v>
      </c>
      <c r="J151" s="45">
        <v>6</v>
      </c>
      <c r="K151" s="45">
        <v>7</v>
      </c>
      <c r="L151" s="45">
        <v>8</v>
      </c>
      <c r="M151" s="45">
        <v>9</v>
      </c>
      <c r="N151" s="45">
        <v>10</v>
      </c>
      <c r="O151" s="45">
        <v>11</v>
      </c>
      <c r="P151" s="45">
        <v>12</v>
      </c>
      <c r="Q151" s="45">
        <v>13</v>
      </c>
      <c r="R151" s="45">
        <v>14</v>
      </c>
      <c r="S151" s="45">
        <v>15</v>
      </c>
      <c r="T151" s="118"/>
      <c r="U151" s="128" t="s">
        <v>23</v>
      </c>
      <c r="V151" s="128" t="s">
        <v>24</v>
      </c>
      <c r="W151" s="128" t="s">
        <v>25</v>
      </c>
      <c r="Y151" s="121" t="s">
        <v>32</v>
      </c>
      <c r="Z151" s="122">
        <v>6</v>
      </c>
      <c r="AA151" s="122">
        <v>7</v>
      </c>
      <c r="AB151" s="122">
        <v>8</v>
      </c>
      <c r="AC151" s="122">
        <v>9</v>
      </c>
      <c r="AD151" s="122">
        <v>10</v>
      </c>
      <c r="AE151" s="122">
        <v>11</v>
      </c>
      <c r="AF151" s="122">
        <v>12</v>
      </c>
      <c r="AG151" s="122">
        <v>13</v>
      </c>
      <c r="AH151" s="122">
        <v>14</v>
      </c>
      <c r="AI151" s="122">
        <v>15</v>
      </c>
      <c r="AJ151" s="123"/>
      <c r="AK151" s="121" t="s">
        <v>33</v>
      </c>
      <c r="AL151" s="108">
        <v>6</v>
      </c>
      <c r="AM151" s="108">
        <v>7</v>
      </c>
      <c r="AN151" s="108">
        <v>8</v>
      </c>
      <c r="AO151" s="108">
        <v>9</v>
      </c>
      <c r="AP151" s="108">
        <v>10</v>
      </c>
      <c r="AQ151" s="108">
        <v>11</v>
      </c>
      <c r="AR151" s="108">
        <v>12</v>
      </c>
      <c r="AS151" s="108">
        <v>13</v>
      </c>
      <c r="AT151" s="108">
        <v>14</v>
      </c>
      <c r="AU151" s="108">
        <v>15</v>
      </c>
      <c r="AV151" s="123"/>
      <c r="AW151" s="121" t="s">
        <v>34</v>
      </c>
      <c r="AX151" s="108">
        <v>6</v>
      </c>
      <c r="AY151" s="108">
        <v>7</v>
      </c>
      <c r="AZ151" s="108">
        <v>8</v>
      </c>
      <c r="BA151" s="108">
        <v>9</v>
      </c>
      <c r="BB151" s="108">
        <v>10</v>
      </c>
      <c r="BC151" s="108">
        <v>11</v>
      </c>
      <c r="BD151" s="108">
        <v>12</v>
      </c>
      <c r="BE151" s="108">
        <v>13</v>
      </c>
      <c r="BF151" s="108">
        <v>14</v>
      </c>
      <c r="BG151" s="108">
        <v>15</v>
      </c>
      <c r="BI151" s="174" t="s">
        <v>54</v>
      </c>
      <c r="BJ151" s="226" t="s">
        <v>69</v>
      </c>
      <c r="BK151" s="226" t="s">
        <v>70</v>
      </c>
      <c r="BL151" s="226" t="s">
        <v>71</v>
      </c>
      <c r="BM151" s="226" t="s">
        <v>72</v>
      </c>
      <c r="BN151" s="226" t="s">
        <v>57</v>
      </c>
      <c r="BO151" s="226" t="s">
        <v>58</v>
      </c>
      <c r="BP151" s="226" t="s">
        <v>25</v>
      </c>
    </row>
    <row r="152" spans="1:68" s="51" customFormat="1" ht="18">
      <c r="A152" s="48" t="str">
        <f>A146</f>
        <v>Grupo</v>
      </c>
      <c r="B152" s="49" t="s">
        <v>12</v>
      </c>
      <c r="C152" s="50" t="s">
        <v>2</v>
      </c>
      <c r="D152" s="97" t="s">
        <v>15</v>
      </c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119"/>
      <c r="U152" s="127">
        <f>SUM(Z152:AI154)</f>
        <v>0</v>
      </c>
      <c r="V152" s="127">
        <f>SUM(AL152:AU154)</f>
        <v>0</v>
      </c>
      <c r="W152" s="127">
        <f>SUM(AX152:BG154)</f>
        <v>0</v>
      </c>
      <c r="Y152" s="122">
        <v>4</v>
      </c>
      <c r="Z152" s="109">
        <f>1*IF(AND(Z151=C151,Y152=D154),1,0)</f>
        <v>0</v>
      </c>
      <c r="AA152" s="109">
        <f>3*IF(AND(AA151=C151,Y152=D154),1,0)</f>
        <v>0</v>
      </c>
      <c r="AB152" s="109">
        <f>6*IF(AND(AB151=C151,Y152=D154),1,0)</f>
        <v>0</v>
      </c>
      <c r="AC152" s="109">
        <f>10*IF(AND(AC151=C151,Y152=D154),1,0)</f>
        <v>0</v>
      </c>
      <c r="AD152" s="109">
        <f>15*IF(AND(AD151=C151,Y152=D154),1,0)</f>
        <v>0</v>
      </c>
      <c r="AE152" s="109">
        <f>21*IF(AND(AE151=C151,Y152=D154),1,0)</f>
        <v>0</v>
      </c>
      <c r="AF152" s="109">
        <f>28*IF(AND(AF151=C151,Y152=D154),1,0)</f>
        <v>0</v>
      </c>
      <c r="AG152" s="109">
        <f>36*IF(AND(AG151=C151,Y152=D154),1,0)</f>
        <v>0</v>
      </c>
      <c r="AH152" s="109">
        <f>45*IF(AND(AH151=C151,Y152=D154),1,0)</f>
        <v>0</v>
      </c>
      <c r="AI152" s="109">
        <f>55*IF(AND(AI151=C151,Y152=D154),1,0)</f>
        <v>0</v>
      </c>
      <c r="AJ152" s="124"/>
      <c r="AK152" s="109">
        <v>4</v>
      </c>
      <c r="AL152" s="109">
        <v>0</v>
      </c>
      <c r="AM152" s="109">
        <v>0</v>
      </c>
      <c r="AN152" s="109">
        <v>0</v>
      </c>
      <c r="AO152" s="109">
        <v>0</v>
      </c>
      <c r="AP152" s="109">
        <v>0</v>
      </c>
      <c r="AQ152" s="109">
        <v>0</v>
      </c>
      <c r="AR152" s="109">
        <v>0</v>
      </c>
      <c r="AS152" s="109">
        <v>0</v>
      </c>
      <c r="AT152" s="109">
        <v>0</v>
      </c>
      <c r="AU152" s="109">
        <v>0</v>
      </c>
      <c r="AV152" s="124"/>
      <c r="AW152" s="109">
        <v>4</v>
      </c>
      <c r="AX152" s="109">
        <v>0</v>
      </c>
      <c r="AY152" s="109">
        <v>0</v>
      </c>
      <c r="AZ152" s="109">
        <v>0</v>
      </c>
      <c r="BA152" s="109">
        <v>0</v>
      </c>
      <c r="BB152" s="109">
        <v>0</v>
      </c>
      <c r="BC152" s="109">
        <v>0</v>
      </c>
      <c r="BD152" s="109">
        <v>0</v>
      </c>
      <c r="BE152" s="109">
        <v>0</v>
      </c>
      <c r="BF152" s="109">
        <v>0</v>
      </c>
      <c r="BG152" s="109">
        <v>0</v>
      </c>
      <c r="BI152" s="176"/>
      <c r="BJ152" s="175">
        <f aca="true" t="shared" si="46" ref="BJ152:BP152">IF($D153="","",IF($D153=BJ151,"X",""))</f>
      </c>
      <c r="BK152" s="175">
        <f t="shared" si="46"/>
      </c>
      <c r="BL152" s="175">
        <f t="shared" si="46"/>
      </c>
      <c r="BM152" s="175">
        <f t="shared" si="46"/>
      </c>
      <c r="BN152" s="175">
        <f t="shared" si="46"/>
      </c>
      <c r="BO152" s="175">
        <f t="shared" si="46"/>
      </c>
      <c r="BP152" s="175">
        <f t="shared" si="46"/>
      </c>
    </row>
    <row r="153" spans="1:68" s="55" customFormat="1" ht="12.75">
      <c r="A153" s="52" t="str">
        <f>A147</f>
        <v>001</v>
      </c>
      <c r="B153" s="53">
        <f>IF(AND(C151&gt;=6,C151&lt;&gt;"",B$27&lt;&gt;""),B$27,"")</f>
      </c>
      <c r="C153" s="38">
        <f>IF(AND(C151&gt;0,C151&lt;&gt;"",C$27&lt;&gt;""),C$27,"")</f>
      </c>
      <c r="D153" s="201">
        <f>IF(AND(C151&gt;=6,B153&lt;&gt;"",C153&lt;&gt;""),CHOOSE(SUM(E153:S153)+1,"0","1","2","3","Quadra","Quina","SENA","Verifique","Verifique","Verifique","Verifique","Verifique","Verifique","Verifique","Verifique","Verifique"),"")</f>
      </c>
      <c r="E153" s="263">
        <f aca="true" t="shared" si="47" ref="E153:S153">IF(E152&lt;&gt;"",IF(SUMIF($E$27:$J$27,E152,$E$27:$J$27)=E152,1,0),0)</f>
        <v>0</v>
      </c>
      <c r="F153" s="263">
        <f t="shared" si="47"/>
        <v>0</v>
      </c>
      <c r="G153" s="263">
        <f t="shared" si="47"/>
        <v>0</v>
      </c>
      <c r="H153" s="263">
        <f t="shared" si="47"/>
        <v>0</v>
      </c>
      <c r="I153" s="263">
        <f t="shared" si="47"/>
        <v>0</v>
      </c>
      <c r="J153" s="263">
        <f t="shared" si="47"/>
        <v>0</v>
      </c>
      <c r="K153" s="263">
        <f t="shared" si="47"/>
        <v>0</v>
      </c>
      <c r="L153" s="263">
        <f t="shared" si="47"/>
        <v>0</v>
      </c>
      <c r="M153" s="263">
        <f t="shared" si="47"/>
        <v>0</v>
      </c>
      <c r="N153" s="263">
        <f t="shared" si="47"/>
        <v>0</v>
      </c>
      <c r="O153" s="263">
        <f t="shared" si="47"/>
        <v>0</v>
      </c>
      <c r="P153" s="263">
        <f t="shared" si="47"/>
        <v>0</v>
      </c>
      <c r="Q153" s="263">
        <f t="shared" si="47"/>
        <v>0</v>
      </c>
      <c r="R153" s="263">
        <f t="shared" si="47"/>
        <v>0</v>
      </c>
      <c r="S153" s="263">
        <f t="shared" si="47"/>
        <v>0</v>
      </c>
      <c r="T153" s="120"/>
      <c r="Y153" s="125">
        <v>5</v>
      </c>
      <c r="Z153" s="126">
        <v>0</v>
      </c>
      <c r="AA153" s="109">
        <f>5*IF(AND(AA151=C151,Y153=D154),1,0)</f>
        <v>0</v>
      </c>
      <c r="AB153" s="109">
        <f>15*IF(AND(AB151=C151,Y153=D154),1,0)</f>
        <v>0</v>
      </c>
      <c r="AC153" s="109">
        <f>30*IF(AND(AC151=C151,Y153=D154),1,0)</f>
        <v>0</v>
      </c>
      <c r="AD153" s="109">
        <f>50*IF(AND(AD151=C151,Y153=D154),1,0)</f>
        <v>0</v>
      </c>
      <c r="AE153" s="109">
        <f>75*IF(AND(AE151=C151,Y153=D154),1,0)</f>
        <v>0</v>
      </c>
      <c r="AF153" s="109">
        <f>105*IF(AND(AF151=C151,Y153=D154),1,0)</f>
        <v>0</v>
      </c>
      <c r="AG153" s="109">
        <f>140*IF(AND(AG151=C151,Y153=D154),1,0)</f>
        <v>0</v>
      </c>
      <c r="AH153" s="109">
        <f>180*IF(AND(AH151=C151,Y153=D154),1,0)</f>
        <v>0</v>
      </c>
      <c r="AI153" s="109">
        <f>225*IF(AND(AI151=C151,Y153=D154),1,0)</f>
        <v>0</v>
      </c>
      <c r="AJ153" s="126"/>
      <c r="AK153" s="126">
        <v>5</v>
      </c>
      <c r="AL153" s="109">
        <f>1*IF(AND(AL151=C151,AK153=D154),1,0)</f>
        <v>0</v>
      </c>
      <c r="AM153" s="109">
        <f>2*IF(AND(AM151=C151,AK153=D154),1,0)</f>
        <v>0</v>
      </c>
      <c r="AN153" s="109">
        <f>3*IF(AND(AN151=C151,AK153=D154),1,0)</f>
        <v>0</v>
      </c>
      <c r="AO153" s="109">
        <f>4*IF(AND(AO151=C151,AK153=D154),1,0)</f>
        <v>0</v>
      </c>
      <c r="AP153" s="109">
        <f>5*IF(AND(AP151=C151,AK153=D154),1,0)</f>
        <v>0</v>
      </c>
      <c r="AQ153" s="109">
        <f>6*IF(AND(AQ151=C151,AK153=D154),1,0)</f>
        <v>0</v>
      </c>
      <c r="AR153" s="109">
        <f>7*IF(AND(AR151=C151,AK153=D154),1,0)</f>
        <v>0</v>
      </c>
      <c r="AS153" s="109">
        <f>8*IF(AND(AS151=C151,AK153=D154),1,0)</f>
        <v>0</v>
      </c>
      <c r="AT153" s="109">
        <f>9*IF(AND(AT151=C151,AK153=D154),1,0)</f>
        <v>0</v>
      </c>
      <c r="AU153" s="109">
        <f>10*IF(AND(AU151=C151,AK153=D154),1,0)</f>
        <v>0</v>
      </c>
      <c r="AV153" s="126"/>
      <c r="AW153" s="126">
        <v>5</v>
      </c>
      <c r="AX153" s="109">
        <v>0</v>
      </c>
      <c r="AY153" s="109">
        <v>0</v>
      </c>
      <c r="AZ153" s="109">
        <v>0</v>
      </c>
      <c r="BA153" s="109">
        <v>0</v>
      </c>
      <c r="BB153" s="109">
        <v>0</v>
      </c>
      <c r="BC153" s="109">
        <v>0</v>
      </c>
      <c r="BD153" s="109">
        <v>0</v>
      </c>
      <c r="BE153" s="109">
        <v>0</v>
      </c>
      <c r="BF153" s="109">
        <v>0</v>
      </c>
      <c r="BG153" s="109">
        <v>0</v>
      </c>
      <c r="BI153" s="176"/>
      <c r="BJ153" s="176"/>
      <c r="BK153" s="176"/>
      <c r="BL153" s="176"/>
      <c r="BM153" s="176"/>
      <c r="BN153" s="176"/>
      <c r="BO153" s="176"/>
      <c r="BP153" s="176"/>
    </row>
    <row r="154" spans="1:59" ht="15">
      <c r="A154" s="56"/>
      <c r="B154" s="206" t="s">
        <v>62</v>
      </c>
      <c r="C154" s="208">
        <f>C148+1</f>
        <v>21</v>
      </c>
      <c r="D154" s="129">
        <f>SUM(E153:S153)</f>
        <v>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17"/>
      <c r="U154" s="82"/>
      <c r="V154" s="117"/>
      <c r="W154" s="117"/>
      <c r="Y154" s="122">
        <v>6</v>
      </c>
      <c r="Z154" s="108">
        <v>0</v>
      </c>
      <c r="AA154" s="109">
        <v>0</v>
      </c>
      <c r="AB154" s="109">
        <f>15*IF(AND(AB151=C151,Y154=D154),1,0)</f>
        <v>0</v>
      </c>
      <c r="AC154" s="109">
        <f>45*IF(AND(AC151=C151,Y154=D154),1,0)</f>
        <v>0</v>
      </c>
      <c r="AD154" s="109">
        <f>90*IF(AND(AD151=C151,Y154=D154),1,0)</f>
        <v>0</v>
      </c>
      <c r="AE154" s="109">
        <f>150*IF(AND(AE151=C151,Y154=D154),1,0)</f>
        <v>0</v>
      </c>
      <c r="AF154" s="109">
        <f>225*IF(AND(AF151=C151,Y154=D154),1,0)</f>
        <v>0</v>
      </c>
      <c r="AG154" s="109">
        <f>315*IF(AND(AG151=C151,Y154=D154),1,0)</f>
        <v>0</v>
      </c>
      <c r="AH154" s="109">
        <f>420*IF(AND(AH151=C151,Y154=D154),1,0)</f>
        <v>0</v>
      </c>
      <c r="AI154" s="109">
        <f>540*IF(AND(AI151=C151,Y154=D154),1,0)</f>
        <v>0</v>
      </c>
      <c r="AJ154" s="108"/>
      <c r="AK154" s="108">
        <v>6</v>
      </c>
      <c r="AL154" s="108">
        <v>0</v>
      </c>
      <c r="AM154" s="109">
        <f>6*IF(AND(AM151=C151,AK154=D154),1,0)</f>
        <v>0</v>
      </c>
      <c r="AN154" s="109">
        <f>12*IF(AND(AN151=C151,AK154=D154),1,0)</f>
        <v>0</v>
      </c>
      <c r="AO154" s="109">
        <f>18*IF(AND(AO151=C151,AK154=D154),1,0)</f>
        <v>0</v>
      </c>
      <c r="AP154" s="109">
        <f>24*IF(AND(AP151=C151,AK154=D154),1,0)</f>
        <v>0</v>
      </c>
      <c r="AQ154" s="109">
        <f>30*IF(AND(AQ151=C151,AK154=D154),1,0)</f>
        <v>0</v>
      </c>
      <c r="AR154" s="109">
        <f>36*IF(AND(AR151=C151,AK154=D154),1,0)</f>
        <v>0</v>
      </c>
      <c r="AS154" s="109">
        <f>42*IF(AND(AS151=C151,AK154=D154),1,0)</f>
        <v>0</v>
      </c>
      <c r="AT154" s="109">
        <f>48*IF(AND(AT151=C151,AK154=D154),1,0)</f>
        <v>0</v>
      </c>
      <c r="AU154" s="109">
        <f>54*IF(AND(AU151=C151,AK154=D154),1,0)</f>
        <v>0</v>
      </c>
      <c r="AV154" s="108"/>
      <c r="AW154" s="108">
        <v>6</v>
      </c>
      <c r="AX154" s="109">
        <f>1*IF(AND(AX151=C151,AW154=D154),1,0)</f>
        <v>0</v>
      </c>
      <c r="AY154" s="109">
        <f>1*IF(AND(AY151=C151,AW154=D154),1,0)</f>
        <v>0</v>
      </c>
      <c r="AZ154" s="109">
        <f>1*IF(AND(AZ151=C151,AW154=D154),1,0)</f>
        <v>0</v>
      </c>
      <c r="BA154" s="109">
        <f>1*IF(AND(BA151=C151,AW154=D154),1,0)</f>
        <v>0</v>
      </c>
      <c r="BB154" s="109">
        <f>1*IF(AND(BB151=C151,AW154=D154),1,0)</f>
        <v>0</v>
      </c>
      <c r="BC154" s="109">
        <f>1*IF(AND(BC151=C151,AW154=D154),1,0)</f>
        <v>0</v>
      </c>
      <c r="BD154" s="109">
        <f>1*IF(AND(BD151=C151,AW154=D154),1,0)</f>
        <v>0</v>
      </c>
      <c r="BE154" s="109">
        <f>1*IF(AND(BE151=C151,AW154=D154),1,0)</f>
        <v>0</v>
      </c>
      <c r="BF154" s="109">
        <f>1*IF(AND(BF151=C151,AW154=D154),1,0)</f>
        <v>0</v>
      </c>
      <c r="BG154" s="109">
        <f>1*IF(AND(BG151=C151,AW154=D154),1,0)</f>
        <v>0</v>
      </c>
    </row>
    <row r="155" spans="1:57" ht="12.75">
      <c r="A155" s="30"/>
      <c r="B155" s="31"/>
      <c r="T155" s="32"/>
      <c r="W155" s="92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I155" s="106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U155" s="80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</row>
    <row r="156" spans="1:20" ht="12.75">
      <c r="A156" s="30"/>
      <c r="B156" s="31"/>
      <c r="C156" s="41"/>
      <c r="D156" s="104"/>
      <c r="E156" s="41"/>
      <c r="F156" s="41"/>
      <c r="G156" s="41"/>
      <c r="T156" s="32"/>
    </row>
    <row r="157" spans="1:68" s="47" customFormat="1" ht="23.25">
      <c r="A157" s="42"/>
      <c r="B157" s="43">
        <f>IF(COUNTIF(E158:S158,"&gt;0")&gt;=6,"Cartão com","")</f>
      </c>
      <c r="C157" s="44">
        <f>IF(COUNTIF(E158:S158,"&gt;0")&gt;=6,COUNTIF(E158:S158,"&gt;0"),"")</f>
      </c>
      <c r="D157" s="102">
        <f>IF(COUNTIF(E158:S158,"&gt;0")&gt;=6,"dezenas","")</f>
      </c>
      <c r="E157" s="45">
        <v>1</v>
      </c>
      <c r="F157" s="46">
        <v>2</v>
      </c>
      <c r="G157" s="46">
        <v>3</v>
      </c>
      <c r="H157" s="45">
        <v>4</v>
      </c>
      <c r="I157" s="45">
        <v>5</v>
      </c>
      <c r="J157" s="45">
        <v>6</v>
      </c>
      <c r="K157" s="45">
        <v>7</v>
      </c>
      <c r="L157" s="45">
        <v>8</v>
      </c>
      <c r="M157" s="45">
        <v>9</v>
      </c>
      <c r="N157" s="45">
        <v>10</v>
      </c>
      <c r="O157" s="45">
        <v>11</v>
      </c>
      <c r="P157" s="45">
        <v>12</v>
      </c>
      <c r="Q157" s="45">
        <v>13</v>
      </c>
      <c r="R157" s="45">
        <v>14</v>
      </c>
      <c r="S157" s="45">
        <v>15</v>
      </c>
      <c r="T157" s="118"/>
      <c r="U157" s="128" t="s">
        <v>23</v>
      </c>
      <c r="V157" s="128" t="s">
        <v>24</v>
      </c>
      <c r="W157" s="128" t="s">
        <v>25</v>
      </c>
      <c r="Y157" s="121" t="s">
        <v>32</v>
      </c>
      <c r="Z157" s="122">
        <v>6</v>
      </c>
      <c r="AA157" s="122">
        <v>7</v>
      </c>
      <c r="AB157" s="122">
        <v>8</v>
      </c>
      <c r="AC157" s="122">
        <v>9</v>
      </c>
      <c r="AD157" s="122">
        <v>10</v>
      </c>
      <c r="AE157" s="122">
        <v>11</v>
      </c>
      <c r="AF157" s="122">
        <v>12</v>
      </c>
      <c r="AG157" s="122">
        <v>13</v>
      </c>
      <c r="AH157" s="122">
        <v>14</v>
      </c>
      <c r="AI157" s="122">
        <v>15</v>
      </c>
      <c r="AJ157" s="123"/>
      <c r="AK157" s="121" t="s">
        <v>33</v>
      </c>
      <c r="AL157" s="108">
        <v>6</v>
      </c>
      <c r="AM157" s="108">
        <v>7</v>
      </c>
      <c r="AN157" s="108">
        <v>8</v>
      </c>
      <c r="AO157" s="108">
        <v>9</v>
      </c>
      <c r="AP157" s="108">
        <v>10</v>
      </c>
      <c r="AQ157" s="108">
        <v>11</v>
      </c>
      <c r="AR157" s="108">
        <v>12</v>
      </c>
      <c r="AS157" s="108">
        <v>13</v>
      </c>
      <c r="AT157" s="108">
        <v>14</v>
      </c>
      <c r="AU157" s="108">
        <v>15</v>
      </c>
      <c r="AV157" s="123"/>
      <c r="AW157" s="121" t="s">
        <v>34</v>
      </c>
      <c r="AX157" s="108">
        <v>6</v>
      </c>
      <c r="AY157" s="108">
        <v>7</v>
      </c>
      <c r="AZ157" s="108">
        <v>8</v>
      </c>
      <c r="BA157" s="108">
        <v>9</v>
      </c>
      <c r="BB157" s="108">
        <v>10</v>
      </c>
      <c r="BC157" s="108">
        <v>11</v>
      </c>
      <c r="BD157" s="108">
        <v>12</v>
      </c>
      <c r="BE157" s="108">
        <v>13</v>
      </c>
      <c r="BF157" s="108">
        <v>14</v>
      </c>
      <c r="BG157" s="108">
        <v>15</v>
      </c>
      <c r="BI157" s="174" t="s">
        <v>54</v>
      </c>
      <c r="BJ157" s="226" t="s">
        <v>69</v>
      </c>
      <c r="BK157" s="226" t="s">
        <v>70</v>
      </c>
      <c r="BL157" s="226" t="s">
        <v>71</v>
      </c>
      <c r="BM157" s="226" t="s">
        <v>72</v>
      </c>
      <c r="BN157" s="226" t="s">
        <v>57</v>
      </c>
      <c r="BO157" s="226" t="s">
        <v>58</v>
      </c>
      <c r="BP157" s="226" t="s">
        <v>25</v>
      </c>
    </row>
    <row r="158" spans="1:68" s="51" customFormat="1" ht="18">
      <c r="A158" s="48" t="str">
        <f>A152</f>
        <v>Grupo</v>
      </c>
      <c r="B158" s="49" t="s">
        <v>12</v>
      </c>
      <c r="C158" s="50" t="s">
        <v>2</v>
      </c>
      <c r="D158" s="97" t="s">
        <v>15</v>
      </c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119"/>
      <c r="U158" s="127">
        <f>SUM(Z158:AI160)</f>
        <v>0</v>
      </c>
      <c r="V158" s="127">
        <f>SUM(AL158:AU160)</f>
        <v>0</v>
      </c>
      <c r="W158" s="127">
        <f>SUM(AX158:BG160)</f>
        <v>0</v>
      </c>
      <c r="Y158" s="122">
        <v>4</v>
      </c>
      <c r="Z158" s="109">
        <f>1*IF(AND(Z157=C157,Y158=D160),1,0)</f>
        <v>0</v>
      </c>
      <c r="AA158" s="109">
        <f>3*IF(AND(AA157=C157,Y158=D160),1,0)</f>
        <v>0</v>
      </c>
      <c r="AB158" s="109">
        <f>6*IF(AND(AB157=C157,Y158=D160),1,0)</f>
        <v>0</v>
      </c>
      <c r="AC158" s="109">
        <f>10*IF(AND(AC157=C157,Y158=D160),1,0)</f>
        <v>0</v>
      </c>
      <c r="AD158" s="109">
        <f>15*IF(AND(AD157=C157,Y158=D160),1,0)</f>
        <v>0</v>
      </c>
      <c r="AE158" s="109">
        <f>21*IF(AND(AE157=C157,Y158=D160),1,0)</f>
        <v>0</v>
      </c>
      <c r="AF158" s="109">
        <f>28*IF(AND(AF157=C157,Y158=D160),1,0)</f>
        <v>0</v>
      </c>
      <c r="AG158" s="109">
        <f>36*IF(AND(AG157=C157,Y158=D160),1,0)</f>
        <v>0</v>
      </c>
      <c r="AH158" s="109">
        <f>45*IF(AND(AH157=C157,Y158=D160),1,0)</f>
        <v>0</v>
      </c>
      <c r="AI158" s="109">
        <f>55*IF(AND(AI157=C157,Y158=D160),1,0)</f>
        <v>0</v>
      </c>
      <c r="AJ158" s="124"/>
      <c r="AK158" s="109">
        <v>4</v>
      </c>
      <c r="AL158" s="109">
        <v>0</v>
      </c>
      <c r="AM158" s="109">
        <v>0</v>
      </c>
      <c r="AN158" s="109">
        <v>0</v>
      </c>
      <c r="AO158" s="109">
        <v>0</v>
      </c>
      <c r="AP158" s="109">
        <v>0</v>
      </c>
      <c r="AQ158" s="109">
        <v>0</v>
      </c>
      <c r="AR158" s="109">
        <v>0</v>
      </c>
      <c r="AS158" s="109">
        <v>0</v>
      </c>
      <c r="AT158" s="109">
        <v>0</v>
      </c>
      <c r="AU158" s="109">
        <v>0</v>
      </c>
      <c r="AV158" s="124"/>
      <c r="AW158" s="109">
        <v>4</v>
      </c>
      <c r="AX158" s="109">
        <v>0</v>
      </c>
      <c r="AY158" s="109">
        <v>0</v>
      </c>
      <c r="AZ158" s="109">
        <v>0</v>
      </c>
      <c r="BA158" s="109">
        <v>0</v>
      </c>
      <c r="BB158" s="109">
        <v>0</v>
      </c>
      <c r="BC158" s="109">
        <v>0</v>
      </c>
      <c r="BD158" s="109">
        <v>0</v>
      </c>
      <c r="BE158" s="109">
        <v>0</v>
      </c>
      <c r="BF158" s="109">
        <v>0</v>
      </c>
      <c r="BG158" s="109">
        <v>0</v>
      </c>
      <c r="BI158" s="176"/>
      <c r="BJ158" s="175">
        <f aca="true" t="shared" si="48" ref="BJ158:BP158">IF($D159="","",IF($D159=BJ157,"X",""))</f>
      </c>
      <c r="BK158" s="175">
        <f t="shared" si="48"/>
      </c>
      <c r="BL158" s="175">
        <f t="shared" si="48"/>
      </c>
      <c r="BM158" s="175">
        <f t="shared" si="48"/>
      </c>
      <c r="BN158" s="175">
        <f t="shared" si="48"/>
      </c>
      <c r="BO158" s="175">
        <f t="shared" si="48"/>
      </c>
      <c r="BP158" s="175">
        <f t="shared" si="48"/>
      </c>
    </row>
    <row r="159" spans="1:68" s="55" customFormat="1" ht="12.75">
      <c r="A159" s="52" t="str">
        <f>A153</f>
        <v>001</v>
      </c>
      <c r="B159" s="53">
        <f>IF(AND(C157&gt;=6,C157&lt;&gt;"",B$27&lt;&gt;""),B$27,"")</f>
      </c>
      <c r="C159" s="38">
        <f>IF(AND(C157&gt;0,C157&lt;&gt;"",C$27&lt;&gt;""),C$27,"")</f>
      </c>
      <c r="D159" s="201">
        <f>IF(AND(C157&gt;=6,B159&lt;&gt;"",C159&lt;&gt;""),CHOOSE(SUM(E159:S159)+1,"0","1","2","3","Quadra","Quina","SENA","Verifique","Verifique","Verifique","Verifique","Verifique","Verifique","Verifique","Verifique","Verifique"),"")</f>
      </c>
      <c r="E159" s="263">
        <f aca="true" t="shared" si="49" ref="E159:S159">IF(E158&lt;&gt;"",IF(SUMIF($E$27:$J$27,E158,$E$27:$J$27)=E158,1,0),0)</f>
        <v>0</v>
      </c>
      <c r="F159" s="263">
        <f t="shared" si="49"/>
        <v>0</v>
      </c>
      <c r="G159" s="263">
        <f t="shared" si="49"/>
        <v>0</v>
      </c>
      <c r="H159" s="263">
        <f t="shared" si="49"/>
        <v>0</v>
      </c>
      <c r="I159" s="263">
        <f t="shared" si="49"/>
        <v>0</v>
      </c>
      <c r="J159" s="263">
        <f t="shared" si="49"/>
        <v>0</v>
      </c>
      <c r="K159" s="263">
        <f t="shared" si="49"/>
        <v>0</v>
      </c>
      <c r="L159" s="263">
        <f t="shared" si="49"/>
        <v>0</v>
      </c>
      <c r="M159" s="263">
        <f t="shared" si="49"/>
        <v>0</v>
      </c>
      <c r="N159" s="263">
        <f t="shared" si="49"/>
        <v>0</v>
      </c>
      <c r="O159" s="263">
        <f t="shared" si="49"/>
        <v>0</v>
      </c>
      <c r="P159" s="263">
        <f t="shared" si="49"/>
        <v>0</v>
      </c>
      <c r="Q159" s="263">
        <f t="shared" si="49"/>
        <v>0</v>
      </c>
      <c r="R159" s="263">
        <f t="shared" si="49"/>
        <v>0</v>
      </c>
      <c r="S159" s="263">
        <f t="shared" si="49"/>
        <v>0</v>
      </c>
      <c r="T159" s="120"/>
      <c r="Y159" s="125">
        <v>5</v>
      </c>
      <c r="Z159" s="126">
        <v>0</v>
      </c>
      <c r="AA159" s="109">
        <f>5*IF(AND(AA157=C157,Y159=D160),1,0)</f>
        <v>0</v>
      </c>
      <c r="AB159" s="109">
        <f>15*IF(AND(AB157=C157,Y159=D160),1,0)</f>
        <v>0</v>
      </c>
      <c r="AC159" s="109">
        <f>30*IF(AND(AC157=C157,Y159=D160),1,0)</f>
        <v>0</v>
      </c>
      <c r="AD159" s="109">
        <f>50*IF(AND(AD157=C157,Y159=D160),1,0)</f>
        <v>0</v>
      </c>
      <c r="AE159" s="109">
        <f>75*IF(AND(AE157=C157,Y159=D160),1,0)</f>
        <v>0</v>
      </c>
      <c r="AF159" s="109">
        <f>105*IF(AND(AF157=C157,Y159=D160),1,0)</f>
        <v>0</v>
      </c>
      <c r="AG159" s="109">
        <f>140*IF(AND(AG157=C157,Y159=D160),1,0)</f>
        <v>0</v>
      </c>
      <c r="AH159" s="109">
        <f>180*IF(AND(AH157=C157,Y159=D160),1,0)</f>
        <v>0</v>
      </c>
      <c r="AI159" s="109">
        <f>225*IF(AND(AI157=C157,Y159=D160),1,0)</f>
        <v>0</v>
      </c>
      <c r="AJ159" s="126"/>
      <c r="AK159" s="126">
        <v>5</v>
      </c>
      <c r="AL159" s="109">
        <f>1*IF(AND(AL157=C157,AK159=D160),1,0)</f>
        <v>0</v>
      </c>
      <c r="AM159" s="109">
        <f>2*IF(AND(AM157=C157,AK159=D160),1,0)</f>
        <v>0</v>
      </c>
      <c r="AN159" s="109">
        <f>3*IF(AND(AN157=C157,AK159=D160),1,0)</f>
        <v>0</v>
      </c>
      <c r="AO159" s="109">
        <f>4*IF(AND(AO157=C157,AK159=D160),1,0)</f>
        <v>0</v>
      </c>
      <c r="AP159" s="109">
        <f>5*IF(AND(AP157=C157,AK159=D160),1,0)</f>
        <v>0</v>
      </c>
      <c r="AQ159" s="109">
        <f>6*IF(AND(AQ157=C157,AK159=D160),1,0)</f>
        <v>0</v>
      </c>
      <c r="AR159" s="109">
        <f>7*IF(AND(AR157=C157,AK159=D160),1,0)</f>
        <v>0</v>
      </c>
      <c r="AS159" s="109">
        <f>8*IF(AND(AS157=C157,AK159=D160),1,0)</f>
        <v>0</v>
      </c>
      <c r="AT159" s="109">
        <f>9*IF(AND(AT157=C157,AK159=D160),1,0)</f>
        <v>0</v>
      </c>
      <c r="AU159" s="109">
        <f>10*IF(AND(AU157=C157,AK159=D160),1,0)</f>
        <v>0</v>
      </c>
      <c r="AV159" s="126"/>
      <c r="AW159" s="126">
        <v>5</v>
      </c>
      <c r="AX159" s="109">
        <v>0</v>
      </c>
      <c r="AY159" s="109">
        <v>0</v>
      </c>
      <c r="AZ159" s="109">
        <v>0</v>
      </c>
      <c r="BA159" s="109">
        <v>0</v>
      </c>
      <c r="BB159" s="109">
        <v>0</v>
      </c>
      <c r="BC159" s="109">
        <v>0</v>
      </c>
      <c r="BD159" s="109">
        <v>0</v>
      </c>
      <c r="BE159" s="109">
        <v>0</v>
      </c>
      <c r="BF159" s="109">
        <v>0</v>
      </c>
      <c r="BG159" s="109">
        <v>0</v>
      </c>
      <c r="BI159" s="176"/>
      <c r="BJ159" s="176"/>
      <c r="BK159" s="176"/>
      <c r="BL159" s="176"/>
      <c r="BM159" s="176"/>
      <c r="BN159" s="176"/>
      <c r="BO159" s="176"/>
      <c r="BP159" s="176"/>
    </row>
    <row r="160" spans="1:59" ht="15">
      <c r="A160" s="56"/>
      <c r="B160" s="206" t="s">
        <v>62</v>
      </c>
      <c r="C160" s="208">
        <f>C154+1</f>
        <v>22</v>
      </c>
      <c r="D160" s="129">
        <f>SUM(E159:S159)</f>
        <v>0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17"/>
      <c r="U160" s="82"/>
      <c r="V160" s="117"/>
      <c r="W160" s="117"/>
      <c r="Y160" s="122">
        <v>6</v>
      </c>
      <c r="Z160" s="108">
        <v>0</v>
      </c>
      <c r="AA160" s="109">
        <v>0</v>
      </c>
      <c r="AB160" s="109">
        <f>15*IF(AND(AB157=C157,Y160=D160),1,0)</f>
        <v>0</v>
      </c>
      <c r="AC160" s="109">
        <f>45*IF(AND(AC157=C157,Y160=D160),1,0)</f>
        <v>0</v>
      </c>
      <c r="AD160" s="109">
        <f>90*IF(AND(AD157=C157,Y160=D160),1,0)</f>
        <v>0</v>
      </c>
      <c r="AE160" s="109">
        <f>150*IF(AND(AE157=C157,Y160=D160),1,0)</f>
        <v>0</v>
      </c>
      <c r="AF160" s="109">
        <f>225*IF(AND(AF157=C157,Y160=D160),1,0)</f>
        <v>0</v>
      </c>
      <c r="AG160" s="109">
        <f>315*IF(AND(AG157=C157,Y160=D160),1,0)</f>
        <v>0</v>
      </c>
      <c r="AH160" s="109">
        <f>420*IF(AND(AH157=C157,Y160=D160),1,0)</f>
        <v>0</v>
      </c>
      <c r="AI160" s="109">
        <f>540*IF(AND(AI157=C157,Y160=D160),1,0)</f>
        <v>0</v>
      </c>
      <c r="AJ160" s="108"/>
      <c r="AK160" s="108">
        <v>6</v>
      </c>
      <c r="AL160" s="108">
        <v>0</v>
      </c>
      <c r="AM160" s="109">
        <f>6*IF(AND(AM157=C157,AK160=D160),1,0)</f>
        <v>0</v>
      </c>
      <c r="AN160" s="109">
        <f>12*IF(AND(AN157=C157,AK160=D160),1,0)</f>
        <v>0</v>
      </c>
      <c r="AO160" s="109">
        <f>18*IF(AND(AO157=C157,AK160=D160),1,0)</f>
        <v>0</v>
      </c>
      <c r="AP160" s="109">
        <f>24*IF(AND(AP157=C157,AK160=D160),1,0)</f>
        <v>0</v>
      </c>
      <c r="AQ160" s="109">
        <f>30*IF(AND(AQ157=C157,AK160=D160),1,0)</f>
        <v>0</v>
      </c>
      <c r="AR160" s="109">
        <f>36*IF(AND(AR157=C157,AK160=D160),1,0)</f>
        <v>0</v>
      </c>
      <c r="AS160" s="109">
        <f>42*IF(AND(AS157=C157,AK160=D160),1,0)</f>
        <v>0</v>
      </c>
      <c r="AT160" s="109">
        <f>48*IF(AND(AT157=C157,AK160=D160),1,0)</f>
        <v>0</v>
      </c>
      <c r="AU160" s="109">
        <f>54*IF(AND(AU157=C157,AK160=D160),1,0)</f>
        <v>0</v>
      </c>
      <c r="AV160" s="108"/>
      <c r="AW160" s="108">
        <v>6</v>
      </c>
      <c r="AX160" s="109">
        <f>1*IF(AND(AX157=C157,AW160=D160),1,0)</f>
        <v>0</v>
      </c>
      <c r="AY160" s="109">
        <f>1*IF(AND(AY157=C157,AW160=D160),1,0)</f>
        <v>0</v>
      </c>
      <c r="AZ160" s="109">
        <f>1*IF(AND(AZ157=C157,AW160=D160),1,0)</f>
        <v>0</v>
      </c>
      <c r="BA160" s="109">
        <f>1*IF(AND(BA157=C157,AW160=D160),1,0)</f>
        <v>0</v>
      </c>
      <c r="BB160" s="109">
        <f>1*IF(AND(BB157=C157,AW160=D160),1,0)</f>
        <v>0</v>
      </c>
      <c r="BC160" s="109">
        <f>1*IF(AND(BC157=C157,AW160=D160),1,0)</f>
        <v>0</v>
      </c>
      <c r="BD160" s="109">
        <f>1*IF(AND(BD157=C157,AW160=D160),1,0)</f>
        <v>0</v>
      </c>
      <c r="BE160" s="109">
        <f>1*IF(AND(BE157=C157,AW160=D160),1,0)</f>
        <v>0</v>
      </c>
      <c r="BF160" s="109">
        <f>1*IF(AND(BF157=C157,AW160=D160),1,0)</f>
        <v>0</v>
      </c>
      <c r="BG160" s="109">
        <f>1*IF(AND(BG157=C157,AW160=D160),1,0)</f>
        <v>0</v>
      </c>
    </row>
    <row r="161" spans="1:57" ht="12.75">
      <c r="A161" s="30"/>
      <c r="B161" s="31"/>
      <c r="T161" s="32"/>
      <c r="W161" s="92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I161" s="106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U161" s="80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</row>
    <row r="162" spans="1:20" ht="12.75">
      <c r="A162" s="30"/>
      <c r="B162" s="31"/>
      <c r="C162" s="41"/>
      <c r="D162" s="104"/>
      <c r="E162" s="41"/>
      <c r="F162" s="41"/>
      <c r="G162" s="41"/>
      <c r="T162" s="32"/>
    </row>
    <row r="163" spans="1:68" s="47" customFormat="1" ht="23.25">
      <c r="A163" s="42"/>
      <c r="B163" s="43">
        <f>IF(COUNTIF(E164:S164,"&gt;0")&gt;=6,"Cartão com","")</f>
      </c>
      <c r="C163" s="44">
        <f>IF(COUNTIF(E164:S164,"&gt;0")&gt;=6,COUNTIF(E164:S164,"&gt;0"),"")</f>
      </c>
      <c r="D163" s="102">
        <f>IF(COUNTIF(E164:S164,"&gt;0")&gt;=6,"dezenas","")</f>
      </c>
      <c r="E163" s="45">
        <v>1</v>
      </c>
      <c r="F163" s="46">
        <v>2</v>
      </c>
      <c r="G163" s="46">
        <v>3</v>
      </c>
      <c r="H163" s="45">
        <v>4</v>
      </c>
      <c r="I163" s="45">
        <v>5</v>
      </c>
      <c r="J163" s="45">
        <v>6</v>
      </c>
      <c r="K163" s="45">
        <v>7</v>
      </c>
      <c r="L163" s="45">
        <v>8</v>
      </c>
      <c r="M163" s="45">
        <v>9</v>
      </c>
      <c r="N163" s="45">
        <v>10</v>
      </c>
      <c r="O163" s="45">
        <v>11</v>
      </c>
      <c r="P163" s="45">
        <v>12</v>
      </c>
      <c r="Q163" s="45">
        <v>13</v>
      </c>
      <c r="R163" s="45">
        <v>14</v>
      </c>
      <c r="S163" s="45">
        <v>15</v>
      </c>
      <c r="T163" s="118"/>
      <c r="U163" s="128" t="s">
        <v>23</v>
      </c>
      <c r="V163" s="128" t="s">
        <v>24</v>
      </c>
      <c r="W163" s="128" t="s">
        <v>25</v>
      </c>
      <c r="Y163" s="121" t="s">
        <v>32</v>
      </c>
      <c r="Z163" s="122">
        <v>6</v>
      </c>
      <c r="AA163" s="122">
        <v>7</v>
      </c>
      <c r="AB163" s="122">
        <v>8</v>
      </c>
      <c r="AC163" s="122">
        <v>9</v>
      </c>
      <c r="AD163" s="122">
        <v>10</v>
      </c>
      <c r="AE163" s="122">
        <v>11</v>
      </c>
      <c r="AF163" s="122">
        <v>12</v>
      </c>
      <c r="AG163" s="122">
        <v>13</v>
      </c>
      <c r="AH163" s="122">
        <v>14</v>
      </c>
      <c r="AI163" s="122">
        <v>15</v>
      </c>
      <c r="AJ163" s="123"/>
      <c r="AK163" s="121" t="s">
        <v>33</v>
      </c>
      <c r="AL163" s="108">
        <v>6</v>
      </c>
      <c r="AM163" s="108">
        <v>7</v>
      </c>
      <c r="AN163" s="108">
        <v>8</v>
      </c>
      <c r="AO163" s="108">
        <v>9</v>
      </c>
      <c r="AP163" s="108">
        <v>10</v>
      </c>
      <c r="AQ163" s="108">
        <v>11</v>
      </c>
      <c r="AR163" s="108">
        <v>12</v>
      </c>
      <c r="AS163" s="108">
        <v>13</v>
      </c>
      <c r="AT163" s="108">
        <v>14</v>
      </c>
      <c r="AU163" s="108">
        <v>15</v>
      </c>
      <c r="AV163" s="123"/>
      <c r="AW163" s="121" t="s">
        <v>34</v>
      </c>
      <c r="AX163" s="108">
        <v>6</v>
      </c>
      <c r="AY163" s="108">
        <v>7</v>
      </c>
      <c r="AZ163" s="108">
        <v>8</v>
      </c>
      <c r="BA163" s="108">
        <v>9</v>
      </c>
      <c r="BB163" s="108">
        <v>10</v>
      </c>
      <c r="BC163" s="108">
        <v>11</v>
      </c>
      <c r="BD163" s="108">
        <v>12</v>
      </c>
      <c r="BE163" s="108">
        <v>13</v>
      </c>
      <c r="BF163" s="108">
        <v>14</v>
      </c>
      <c r="BG163" s="108">
        <v>15</v>
      </c>
      <c r="BI163" s="174" t="s">
        <v>54</v>
      </c>
      <c r="BJ163" s="226" t="s">
        <v>69</v>
      </c>
      <c r="BK163" s="226" t="s">
        <v>70</v>
      </c>
      <c r="BL163" s="226" t="s">
        <v>71</v>
      </c>
      <c r="BM163" s="226" t="s">
        <v>72</v>
      </c>
      <c r="BN163" s="226" t="s">
        <v>57</v>
      </c>
      <c r="BO163" s="226" t="s">
        <v>58</v>
      </c>
      <c r="BP163" s="226" t="s">
        <v>25</v>
      </c>
    </row>
    <row r="164" spans="1:68" s="51" customFormat="1" ht="18">
      <c r="A164" s="48" t="str">
        <f>A158</f>
        <v>Grupo</v>
      </c>
      <c r="B164" s="49" t="s">
        <v>12</v>
      </c>
      <c r="C164" s="50" t="s">
        <v>2</v>
      </c>
      <c r="D164" s="97" t="s">
        <v>15</v>
      </c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119"/>
      <c r="U164" s="127">
        <f>SUM(Z164:AI166)</f>
        <v>0</v>
      </c>
      <c r="V164" s="127">
        <f>SUM(AL164:AU166)</f>
        <v>0</v>
      </c>
      <c r="W164" s="127">
        <f>SUM(AX164:BG166)</f>
        <v>0</v>
      </c>
      <c r="Y164" s="122">
        <v>4</v>
      </c>
      <c r="Z164" s="109">
        <f>1*IF(AND(Z163=C163,Y164=D166),1,0)</f>
        <v>0</v>
      </c>
      <c r="AA164" s="109">
        <f>3*IF(AND(AA163=C163,Y164=D166),1,0)</f>
        <v>0</v>
      </c>
      <c r="AB164" s="109">
        <f>6*IF(AND(AB163=C163,Y164=D166),1,0)</f>
        <v>0</v>
      </c>
      <c r="AC164" s="109">
        <f>10*IF(AND(AC163=C163,Y164=D166),1,0)</f>
        <v>0</v>
      </c>
      <c r="AD164" s="109">
        <f>15*IF(AND(AD163=C163,Y164=D166),1,0)</f>
        <v>0</v>
      </c>
      <c r="AE164" s="109">
        <f>21*IF(AND(AE163=C163,Y164=D166),1,0)</f>
        <v>0</v>
      </c>
      <c r="AF164" s="109">
        <f>28*IF(AND(AF163=C163,Y164=D166),1,0)</f>
        <v>0</v>
      </c>
      <c r="AG164" s="109">
        <f>36*IF(AND(AG163=C163,Y164=D166),1,0)</f>
        <v>0</v>
      </c>
      <c r="AH164" s="109">
        <f>45*IF(AND(AH163=C163,Y164=D166),1,0)</f>
        <v>0</v>
      </c>
      <c r="AI164" s="109">
        <f>55*IF(AND(AI163=C163,Y164=D166),1,0)</f>
        <v>0</v>
      </c>
      <c r="AJ164" s="124"/>
      <c r="AK164" s="109">
        <v>4</v>
      </c>
      <c r="AL164" s="109">
        <v>0</v>
      </c>
      <c r="AM164" s="109">
        <v>0</v>
      </c>
      <c r="AN164" s="109">
        <v>0</v>
      </c>
      <c r="AO164" s="109">
        <v>0</v>
      </c>
      <c r="AP164" s="109">
        <v>0</v>
      </c>
      <c r="AQ164" s="109">
        <v>0</v>
      </c>
      <c r="AR164" s="109">
        <v>0</v>
      </c>
      <c r="AS164" s="109">
        <v>0</v>
      </c>
      <c r="AT164" s="109">
        <v>0</v>
      </c>
      <c r="AU164" s="109">
        <v>0</v>
      </c>
      <c r="AV164" s="124"/>
      <c r="AW164" s="109">
        <v>4</v>
      </c>
      <c r="AX164" s="109">
        <v>0</v>
      </c>
      <c r="AY164" s="109">
        <v>0</v>
      </c>
      <c r="AZ164" s="109">
        <v>0</v>
      </c>
      <c r="BA164" s="109">
        <v>0</v>
      </c>
      <c r="BB164" s="109">
        <v>0</v>
      </c>
      <c r="BC164" s="109">
        <v>0</v>
      </c>
      <c r="BD164" s="109">
        <v>0</v>
      </c>
      <c r="BE164" s="109">
        <v>0</v>
      </c>
      <c r="BF164" s="109">
        <v>0</v>
      </c>
      <c r="BG164" s="109">
        <v>0</v>
      </c>
      <c r="BI164" s="176"/>
      <c r="BJ164" s="175">
        <f aca="true" t="shared" si="50" ref="BJ164:BP164">IF($D165="","",IF($D165=BJ163,"X",""))</f>
      </c>
      <c r="BK164" s="175">
        <f t="shared" si="50"/>
      </c>
      <c r="BL164" s="175">
        <f t="shared" si="50"/>
      </c>
      <c r="BM164" s="175">
        <f t="shared" si="50"/>
      </c>
      <c r="BN164" s="175">
        <f t="shared" si="50"/>
      </c>
      <c r="BO164" s="175">
        <f t="shared" si="50"/>
      </c>
      <c r="BP164" s="175">
        <f t="shared" si="50"/>
      </c>
    </row>
    <row r="165" spans="1:68" s="55" customFormat="1" ht="12.75">
      <c r="A165" s="52" t="str">
        <f>A159</f>
        <v>001</v>
      </c>
      <c r="B165" s="53">
        <f>IF(AND(C163&gt;=6,C163&lt;&gt;"",B$27&lt;&gt;""),B$27,"")</f>
      </c>
      <c r="C165" s="38">
        <f>IF(AND(C163&gt;0,C163&lt;&gt;"",C$27&lt;&gt;""),C$27,"")</f>
      </c>
      <c r="D165" s="201">
        <f>IF(AND(C163&gt;=6,B165&lt;&gt;"",C165&lt;&gt;""),CHOOSE(SUM(E165:S165)+1,"0","1","2","3","Quadra","Quina","SENA","Verifique","Verifique","Verifique","Verifique","Verifique","Verifique","Verifique","Verifique","Verifique"),"")</f>
      </c>
      <c r="E165" s="263">
        <f aca="true" t="shared" si="51" ref="E165:S165">IF(E164&lt;&gt;"",IF(SUMIF($E$27:$J$27,E164,$E$27:$J$27)=E164,1,0),0)</f>
        <v>0</v>
      </c>
      <c r="F165" s="263">
        <f t="shared" si="51"/>
        <v>0</v>
      </c>
      <c r="G165" s="263">
        <f t="shared" si="51"/>
        <v>0</v>
      </c>
      <c r="H165" s="263">
        <f t="shared" si="51"/>
        <v>0</v>
      </c>
      <c r="I165" s="263">
        <f t="shared" si="51"/>
        <v>0</v>
      </c>
      <c r="J165" s="263">
        <f t="shared" si="51"/>
        <v>0</v>
      </c>
      <c r="K165" s="263">
        <f t="shared" si="51"/>
        <v>0</v>
      </c>
      <c r="L165" s="263">
        <f t="shared" si="51"/>
        <v>0</v>
      </c>
      <c r="M165" s="263">
        <f t="shared" si="51"/>
        <v>0</v>
      </c>
      <c r="N165" s="263">
        <f t="shared" si="51"/>
        <v>0</v>
      </c>
      <c r="O165" s="263">
        <f t="shared" si="51"/>
        <v>0</v>
      </c>
      <c r="P165" s="263">
        <f t="shared" si="51"/>
        <v>0</v>
      </c>
      <c r="Q165" s="263">
        <f t="shared" si="51"/>
        <v>0</v>
      </c>
      <c r="R165" s="263">
        <f t="shared" si="51"/>
        <v>0</v>
      </c>
      <c r="S165" s="263">
        <f t="shared" si="51"/>
        <v>0</v>
      </c>
      <c r="T165" s="120"/>
      <c r="Y165" s="125">
        <v>5</v>
      </c>
      <c r="Z165" s="126">
        <v>0</v>
      </c>
      <c r="AA165" s="109">
        <f>5*IF(AND(AA163=C163,Y165=D166),1,0)</f>
        <v>0</v>
      </c>
      <c r="AB165" s="109">
        <f>15*IF(AND(AB163=C163,Y165=D166),1,0)</f>
        <v>0</v>
      </c>
      <c r="AC165" s="109">
        <f>30*IF(AND(AC163=C163,Y165=D166),1,0)</f>
        <v>0</v>
      </c>
      <c r="AD165" s="109">
        <f>50*IF(AND(AD163=C163,Y165=D166),1,0)</f>
        <v>0</v>
      </c>
      <c r="AE165" s="109">
        <f>75*IF(AND(AE163=C163,Y165=D166),1,0)</f>
        <v>0</v>
      </c>
      <c r="AF165" s="109">
        <f>105*IF(AND(AF163=C163,Y165=D166),1,0)</f>
        <v>0</v>
      </c>
      <c r="AG165" s="109">
        <f>140*IF(AND(AG163=C163,Y165=D166),1,0)</f>
        <v>0</v>
      </c>
      <c r="AH165" s="109">
        <f>180*IF(AND(AH163=C163,Y165=D166),1,0)</f>
        <v>0</v>
      </c>
      <c r="AI165" s="109">
        <f>225*IF(AND(AI163=C163,Y165=D166),1,0)</f>
        <v>0</v>
      </c>
      <c r="AJ165" s="126"/>
      <c r="AK165" s="126">
        <v>5</v>
      </c>
      <c r="AL165" s="109">
        <f>1*IF(AND(AL163=C163,AK165=D166),1,0)</f>
        <v>0</v>
      </c>
      <c r="AM165" s="109">
        <f>2*IF(AND(AM163=C163,AK165=D166),1,0)</f>
        <v>0</v>
      </c>
      <c r="AN165" s="109">
        <f>3*IF(AND(AN163=C163,AK165=D166),1,0)</f>
        <v>0</v>
      </c>
      <c r="AO165" s="109">
        <f>4*IF(AND(AO163=C163,AK165=D166),1,0)</f>
        <v>0</v>
      </c>
      <c r="AP165" s="109">
        <f>5*IF(AND(AP163=C163,AK165=D166),1,0)</f>
        <v>0</v>
      </c>
      <c r="AQ165" s="109">
        <f>6*IF(AND(AQ163=C163,AK165=D166),1,0)</f>
        <v>0</v>
      </c>
      <c r="AR165" s="109">
        <f>7*IF(AND(AR163=C163,AK165=D166),1,0)</f>
        <v>0</v>
      </c>
      <c r="AS165" s="109">
        <f>8*IF(AND(AS163=C163,AK165=D166),1,0)</f>
        <v>0</v>
      </c>
      <c r="AT165" s="109">
        <f>9*IF(AND(AT163=C163,AK165=D166),1,0)</f>
        <v>0</v>
      </c>
      <c r="AU165" s="109">
        <f>10*IF(AND(AU163=C163,AK165=D166),1,0)</f>
        <v>0</v>
      </c>
      <c r="AV165" s="126"/>
      <c r="AW165" s="126">
        <v>5</v>
      </c>
      <c r="AX165" s="109">
        <v>0</v>
      </c>
      <c r="AY165" s="109">
        <v>0</v>
      </c>
      <c r="AZ165" s="109">
        <v>0</v>
      </c>
      <c r="BA165" s="109">
        <v>0</v>
      </c>
      <c r="BB165" s="109">
        <v>0</v>
      </c>
      <c r="BC165" s="109">
        <v>0</v>
      </c>
      <c r="BD165" s="109">
        <v>0</v>
      </c>
      <c r="BE165" s="109">
        <v>0</v>
      </c>
      <c r="BF165" s="109">
        <v>0</v>
      </c>
      <c r="BG165" s="109">
        <v>0</v>
      </c>
      <c r="BI165" s="176"/>
      <c r="BJ165" s="176"/>
      <c r="BK165" s="176"/>
      <c r="BL165" s="176"/>
      <c r="BM165" s="176"/>
      <c r="BN165" s="176"/>
      <c r="BO165" s="176"/>
      <c r="BP165" s="176"/>
    </row>
    <row r="166" spans="1:59" ht="15">
      <c r="A166" s="56"/>
      <c r="B166" s="206" t="s">
        <v>62</v>
      </c>
      <c r="C166" s="208">
        <f>C160+1</f>
        <v>23</v>
      </c>
      <c r="D166" s="129">
        <f>SUM(E165:S165)</f>
        <v>0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17"/>
      <c r="U166" s="82"/>
      <c r="V166" s="117"/>
      <c r="W166" s="117"/>
      <c r="Y166" s="122">
        <v>6</v>
      </c>
      <c r="Z166" s="108">
        <v>0</v>
      </c>
      <c r="AA166" s="109">
        <v>0</v>
      </c>
      <c r="AB166" s="109">
        <f>15*IF(AND(AB163=C163,Y166=D166),1,0)</f>
        <v>0</v>
      </c>
      <c r="AC166" s="109">
        <f>45*IF(AND(AC163=C163,Y166=D166),1,0)</f>
        <v>0</v>
      </c>
      <c r="AD166" s="109">
        <f>90*IF(AND(AD163=C163,Y166=D166),1,0)</f>
        <v>0</v>
      </c>
      <c r="AE166" s="109">
        <f>150*IF(AND(AE163=C163,Y166=D166),1,0)</f>
        <v>0</v>
      </c>
      <c r="AF166" s="109">
        <f>225*IF(AND(AF163=C163,Y166=D166),1,0)</f>
        <v>0</v>
      </c>
      <c r="AG166" s="109">
        <f>315*IF(AND(AG163=C163,Y166=D166),1,0)</f>
        <v>0</v>
      </c>
      <c r="AH166" s="109">
        <f>420*IF(AND(AH163=C163,Y166=D166),1,0)</f>
        <v>0</v>
      </c>
      <c r="AI166" s="109">
        <f>540*IF(AND(AI163=C163,Y166=D166),1,0)</f>
        <v>0</v>
      </c>
      <c r="AJ166" s="108"/>
      <c r="AK166" s="108">
        <v>6</v>
      </c>
      <c r="AL166" s="108">
        <v>0</v>
      </c>
      <c r="AM166" s="109">
        <f>6*IF(AND(AM163=C163,AK166=D166),1,0)</f>
        <v>0</v>
      </c>
      <c r="AN166" s="109">
        <f>12*IF(AND(AN163=C163,AK166=D166),1,0)</f>
        <v>0</v>
      </c>
      <c r="AO166" s="109">
        <f>18*IF(AND(AO163=C163,AK166=D166),1,0)</f>
        <v>0</v>
      </c>
      <c r="AP166" s="109">
        <f>24*IF(AND(AP163=C163,AK166=D166),1,0)</f>
        <v>0</v>
      </c>
      <c r="AQ166" s="109">
        <f>30*IF(AND(AQ163=C163,AK166=D166),1,0)</f>
        <v>0</v>
      </c>
      <c r="AR166" s="109">
        <f>36*IF(AND(AR163=C163,AK166=D166),1,0)</f>
        <v>0</v>
      </c>
      <c r="AS166" s="109">
        <f>42*IF(AND(AS163=C163,AK166=D166),1,0)</f>
        <v>0</v>
      </c>
      <c r="AT166" s="109">
        <f>48*IF(AND(AT163=C163,AK166=D166),1,0)</f>
        <v>0</v>
      </c>
      <c r="AU166" s="109">
        <f>54*IF(AND(AU163=C163,AK166=D166),1,0)</f>
        <v>0</v>
      </c>
      <c r="AV166" s="108"/>
      <c r="AW166" s="108">
        <v>6</v>
      </c>
      <c r="AX166" s="109">
        <f>1*IF(AND(AX163=C163,AW166=D166),1,0)</f>
        <v>0</v>
      </c>
      <c r="AY166" s="109">
        <f>1*IF(AND(AY163=C163,AW166=D166),1,0)</f>
        <v>0</v>
      </c>
      <c r="AZ166" s="109">
        <f>1*IF(AND(AZ163=C163,AW166=D166),1,0)</f>
        <v>0</v>
      </c>
      <c r="BA166" s="109">
        <f>1*IF(AND(BA163=C163,AW166=D166),1,0)</f>
        <v>0</v>
      </c>
      <c r="BB166" s="109">
        <f>1*IF(AND(BB163=C163,AW166=D166),1,0)</f>
        <v>0</v>
      </c>
      <c r="BC166" s="109">
        <f>1*IF(AND(BC163=C163,AW166=D166),1,0)</f>
        <v>0</v>
      </c>
      <c r="BD166" s="109">
        <f>1*IF(AND(BD163=C163,AW166=D166),1,0)</f>
        <v>0</v>
      </c>
      <c r="BE166" s="109">
        <f>1*IF(AND(BE163=C163,AW166=D166),1,0)</f>
        <v>0</v>
      </c>
      <c r="BF166" s="109">
        <f>1*IF(AND(BF163=C163,AW166=D166),1,0)</f>
        <v>0</v>
      </c>
      <c r="BG166" s="109">
        <f>1*IF(AND(BG163=C163,AW166=D166),1,0)</f>
        <v>0</v>
      </c>
    </row>
    <row r="167" spans="1:57" ht="12.75">
      <c r="A167" s="30"/>
      <c r="B167" s="31"/>
      <c r="T167" s="32"/>
      <c r="W167" s="92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I167" s="106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U167" s="80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</row>
    <row r="168" spans="1:20" ht="12.75">
      <c r="A168" s="30"/>
      <c r="B168" s="31"/>
      <c r="C168" s="41"/>
      <c r="D168" s="104"/>
      <c r="E168" s="41"/>
      <c r="F168" s="41"/>
      <c r="G168" s="41"/>
      <c r="T168" s="32"/>
    </row>
    <row r="169" spans="1:68" s="47" customFormat="1" ht="23.25">
      <c r="A169" s="42"/>
      <c r="B169" s="43">
        <f>IF(COUNTIF(E170:S170,"&gt;0")&gt;=6,"Cartão com","")</f>
      </c>
      <c r="C169" s="44">
        <f>IF(COUNTIF(E170:S170,"&gt;0")&gt;=6,COUNTIF(E170:S170,"&gt;0"),"")</f>
      </c>
      <c r="D169" s="102">
        <f>IF(COUNTIF(E170:S170,"&gt;0")&gt;=6,"dezenas","")</f>
      </c>
      <c r="E169" s="45">
        <v>1</v>
      </c>
      <c r="F169" s="46">
        <v>2</v>
      </c>
      <c r="G169" s="46">
        <v>3</v>
      </c>
      <c r="H169" s="45">
        <v>4</v>
      </c>
      <c r="I169" s="45">
        <v>5</v>
      </c>
      <c r="J169" s="45">
        <v>6</v>
      </c>
      <c r="K169" s="45">
        <v>7</v>
      </c>
      <c r="L169" s="45">
        <v>8</v>
      </c>
      <c r="M169" s="45">
        <v>9</v>
      </c>
      <c r="N169" s="45">
        <v>10</v>
      </c>
      <c r="O169" s="45">
        <v>11</v>
      </c>
      <c r="P169" s="45">
        <v>12</v>
      </c>
      <c r="Q169" s="45">
        <v>13</v>
      </c>
      <c r="R169" s="45">
        <v>14</v>
      </c>
      <c r="S169" s="45">
        <v>15</v>
      </c>
      <c r="T169" s="118"/>
      <c r="U169" s="128" t="s">
        <v>23</v>
      </c>
      <c r="V169" s="128" t="s">
        <v>24</v>
      </c>
      <c r="W169" s="128" t="s">
        <v>25</v>
      </c>
      <c r="Y169" s="121" t="s">
        <v>32</v>
      </c>
      <c r="Z169" s="122">
        <v>6</v>
      </c>
      <c r="AA169" s="122">
        <v>7</v>
      </c>
      <c r="AB169" s="122">
        <v>8</v>
      </c>
      <c r="AC169" s="122">
        <v>9</v>
      </c>
      <c r="AD169" s="122">
        <v>10</v>
      </c>
      <c r="AE169" s="122">
        <v>11</v>
      </c>
      <c r="AF169" s="122">
        <v>12</v>
      </c>
      <c r="AG169" s="122">
        <v>13</v>
      </c>
      <c r="AH169" s="122">
        <v>14</v>
      </c>
      <c r="AI169" s="122">
        <v>15</v>
      </c>
      <c r="AJ169" s="123"/>
      <c r="AK169" s="121" t="s">
        <v>33</v>
      </c>
      <c r="AL169" s="108">
        <v>6</v>
      </c>
      <c r="AM169" s="108">
        <v>7</v>
      </c>
      <c r="AN169" s="108">
        <v>8</v>
      </c>
      <c r="AO169" s="108">
        <v>9</v>
      </c>
      <c r="AP169" s="108">
        <v>10</v>
      </c>
      <c r="AQ169" s="108">
        <v>11</v>
      </c>
      <c r="AR169" s="108">
        <v>12</v>
      </c>
      <c r="AS169" s="108">
        <v>13</v>
      </c>
      <c r="AT169" s="108">
        <v>14</v>
      </c>
      <c r="AU169" s="108">
        <v>15</v>
      </c>
      <c r="AV169" s="123"/>
      <c r="AW169" s="121" t="s">
        <v>34</v>
      </c>
      <c r="AX169" s="108">
        <v>6</v>
      </c>
      <c r="AY169" s="108">
        <v>7</v>
      </c>
      <c r="AZ169" s="108">
        <v>8</v>
      </c>
      <c r="BA169" s="108">
        <v>9</v>
      </c>
      <c r="BB169" s="108">
        <v>10</v>
      </c>
      <c r="BC169" s="108">
        <v>11</v>
      </c>
      <c r="BD169" s="108">
        <v>12</v>
      </c>
      <c r="BE169" s="108">
        <v>13</v>
      </c>
      <c r="BF169" s="108">
        <v>14</v>
      </c>
      <c r="BG169" s="108">
        <v>15</v>
      </c>
      <c r="BI169" s="174" t="s">
        <v>54</v>
      </c>
      <c r="BJ169" s="226" t="s">
        <v>69</v>
      </c>
      <c r="BK169" s="226" t="s">
        <v>70</v>
      </c>
      <c r="BL169" s="226" t="s">
        <v>71</v>
      </c>
      <c r="BM169" s="226" t="s">
        <v>72</v>
      </c>
      <c r="BN169" s="226" t="s">
        <v>57</v>
      </c>
      <c r="BO169" s="226" t="s">
        <v>58</v>
      </c>
      <c r="BP169" s="226" t="s">
        <v>25</v>
      </c>
    </row>
    <row r="170" spans="1:68" s="51" customFormat="1" ht="18">
      <c r="A170" s="48" t="str">
        <f>A164</f>
        <v>Grupo</v>
      </c>
      <c r="B170" s="49" t="s">
        <v>12</v>
      </c>
      <c r="C170" s="50" t="s">
        <v>2</v>
      </c>
      <c r="D170" s="97" t="s">
        <v>15</v>
      </c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119"/>
      <c r="U170" s="127">
        <f>SUM(Z170:AI172)</f>
        <v>0</v>
      </c>
      <c r="V170" s="127">
        <f>SUM(AL170:AU172)</f>
        <v>0</v>
      </c>
      <c r="W170" s="127">
        <f>SUM(AX170:BG172)</f>
        <v>0</v>
      </c>
      <c r="Y170" s="122">
        <v>4</v>
      </c>
      <c r="Z170" s="109">
        <f>1*IF(AND(Z169=C169,Y170=D172),1,0)</f>
        <v>0</v>
      </c>
      <c r="AA170" s="109">
        <f>3*IF(AND(AA169=C169,Y170=D172),1,0)</f>
        <v>0</v>
      </c>
      <c r="AB170" s="109">
        <f>6*IF(AND(AB169=C169,Y170=D172),1,0)</f>
        <v>0</v>
      </c>
      <c r="AC170" s="109">
        <f>10*IF(AND(AC169=C169,Y170=D172),1,0)</f>
        <v>0</v>
      </c>
      <c r="AD170" s="109">
        <f>15*IF(AND(AD169=C169,Y170=D172),1,0)</f>
        <v>0</v>
      </c>
      <c r="AE170" s="109">
        <f>21*IF(AND(AE169=C169,Y170=D172),1,0)</f>
        <v>0</v>
      </c>
      <c r="AF170" s="109">
        <f>28*IF(AND(AF169=C169,Y170=D172),1,0)</f>
        <v>0</v>
      </c>
      <c r="AG170" s="109">
        <f>36*IF(AND(AG169=C169,Y170=D172),1,0)</f>
        <v>0</v>
      </c>
      <c r="AH170" s="109">
        <f>45*IF(AND(AH169=C169,Y170=D172),1,0)</f>
        <v>0</v>
      </c>
      <c r="AI170" s="109">
        <f>55*IF(AND(AI169=C169,Y170=D172),1,0)</f>
        <v>0</v>
      </c>
      <c r="AJ170" s="124"/>
      <c r="AK170" s="109">
        <v>4</v>
      </c>
      <c r="AL170" s="109">
        <v>0</v>
      </c>
      <c r="AM170" s="109">
        <v>0</v>
      </c>
      <c r="AN170" s="109">
        <v>0</v>
      </c>
      <c r="AO170" s="109">
        <v>0</v>
      </c>
      <c r="AP170" s="109">
        <v>0</v>
      </c>
      <c r="AQ170" s="109">
        <v>0</v>
      </c>
      <c r="AR170" s="109">
        <v>0</v>
      </c>
      <c r="AS170" s="109">
        <v>0</v>
      </c>
      <c r="AT170" s="109">
        <v>0</v>
      </c>
      <c r="AU170" s="109">
        <v>0</v>
      </c>
      <c r="AV170" s="124"/>
      <c r="AW170" s="109">
        <v>4</v>
      </c>
      <c r="AX170" s="109">
        <v>0</v>
      </c>
      <c r="AY170" s="109">
        <v>0</v>
      </c>
      <c r="AZ170" s="109">
        <v>0</v>
      </c>
      <c r="BA170" s="109">
        <v>0</v>
      </c>
      <c r="BB170" s="109">
        <v>0</v>
      </c>
      <c r="BC170" s="109">
        <v>0</v>
      </c>
      <c r="BD170" s="109">
        <v>0</v>
      </c>
      <c r="BE170" s="109">
        <v>0</v>
      </c>
      <c r="BF170" s="109">
        <v>0</v>
      </c>
      <c r="BG170" s="109">
        <v>0</v>
      </c>
      <c r="BI170" s="176"/>
      <c r="BJ170" s="175">
        <f aca="true" t="shared" si="52" ref="BJ170:BP170">IF($D171="","",IF($D171=BJ169,"X",""))</f>
      </c>
      <c r="BK170" s="175">
        <f t="shared" si="52"/>
      </c>
      <c r="BL170" s="175">
        <f t="shared" si="52"/>
      </c>
      <c r="BM170" s="175">
        <f t="shared" si="52"/>
      </c>
      <c r="BN170" s="175">
        <f t="shared" si="52"/>
      </c>
      <c r="BO170" s="175">
        <f t="shared" si="52"/>
      </c>
      <c r="BP170" s="175">
        <f t="shared" si="52"/>
      </c>
    </row>
    <row r="171" spans="1:68" s="55" customFormat="1" ht="12.75">
      <c r="A171" s="52" t="str">
        <f>A165</f>
        <v>001</v>
      </c>
      <c r="B171" s="53">
        <f>IF(AND(C169&gt;=6,C169&lt;&gt;"",B$27&lt;&gt;""),B$27,"")</f>
      </c>
      <c r="C171" s="38">
        <f>IF(AND(C169&gt;0,C169&lt;&gt;"",C$27&lt;&gt;""),C$27,"")</f>
      </c>
      <c r="D171" s="201">
        <f>IF(AND(C169&gt;=6,B171&lt;&gt;"",C171&lt;&gt;""),CHOOSE(SUM(E171:S171)+1,"0","1","2","3","Quadra","Quina","SENA","Verifique","Verifique","Verifique","Verifique","Verifique","Verifique","Verifique","Verifique","Verifique"),"")</f>
      </c>
      <c r="E171" s="263">
        <f aca="true" t="shared" si="53" ref="E171:S171">IF(E170&lt;&gt;"",IF(SUMIF($E$27:$J$27,E170,$E$27:$J$27)=E170,1,0),0)</f>
        <v>0</v>
      </c>
      <c r="F171" s="263">
        <f t="shared" si="53"/>
        <v>0</v>
      </c>
      <c r="G171" s="263">
        <f t="shared" si="53"/>
        <v>0</v>
      </c>
      <c r="H171" s="263">
        <f t="shared" si="53"/>
        <v>0</v>
      </c>
      <c r="I171" s="263">
        <f t="shared" si="53"/>
        <v>0</v>
      </c>
      <c r="J171" s="263">
        <f t="shared" si="53"/>
        <v>0</v>
      </c>
      <c r="K171" s="263">
        <f t="shared" si="53"/>
        <v>0</v>
      </c>
      <c r="L171" s="263">
        <f t="shared" si="53"/>
        <v>0</v>
      </c>
      <c r="M171" s="263">
        <f t="shared" si="53"/>
        <v>0</v>
      </c>
      <c r="N171" s="263">
        <f t="shared" si="53"/>
        <v>0</v>
      </c>
      <c r="O171" s="263">
        <f t="shared" si="53"/>
        <v>0</v>
      </c>
      <c r="P171" s="263">
        <f t="shared" si="53"/>
        <v>0</v>
      </c>
      <c r="Q171" s="263">
        <f t="shared" si="53"/>
        <v>0</v>
      </c>
      <c r="R171" s="263">
        <f t="shared" si="53"/>
        <v>0</v>
      </c>
      <c r="S171" s="263">
        <f t="shared" si="53"/>
        <v>0</v>
      </c>
      <c r="T171" s="120"/>
      <c r="Y171" s="125">
        <v>5</v>
      </c>
      <c r="Z171" s="126">
        <v>0</v>
      </c>
      <c r="AA171" s="109">
        <f>5*IF(AND(AA169=C169,Y171=D172),1,0)</f>
        <v>0</v>
      </c>
      <c r="AB171" s="109">
        <f>15*IF(AND(AB169=C169,Y171=D172),1,0)</f>
        <v>0</v>
      </c>
      <c r="AC171" s="109">
        <f>30*IF(AND(AC169=C169,Y171=D172),1,0)</f>
        <v>0</v>
      </c>
      <c r="AD171" s="109">
        <f>50*IF(AND(AD169=C169,Y171=D172),1,0)</f>
        <v>0</v>
      </c>
      <c r="AE171" s="109">
        <f>75*IF(AND(AE169=C169,Y171=D172),1,0)</f>
        <v>0</v>
      </c>
      <c r="AF171" s="109">
        <f>105*IF(AND(AF169=C169,Y171=D172),1,0)</f>
        <v>0</v>
      </c>
      <c r="AG171" s="109">
        <f>140*IF(AND(AG169=C169,Y171=D172),1,0)</f>
        <v>0</v>
      </c>
      <c r="AH171" s="109">
        <f>180*IF(AND(AH169=C169,Y171=D172),1,0)</f>
        <v>0</v>
      </c>
      <c r="AI171" s="109">
        <f>225*IF(AND(AI169=C169,Y171=D172),1,0)</f>
        <v>0</v>
      </c>
      <c r="AJ171" s="126"/>
      <c r="AK171" s="126">
        <v>5</v>
      </c>
      <c r="AL171" s="109">
        <f>1*IF(AND(AL169=C169,AK171=D172),1,0)</f>
        <v>0</v>
      </c>
      <c r="AM171" s="109">
        <f>2*IF(AND(AM169=C169,AK171=D172),1,0)</f>
        <v>0</v>
      </c>
      <c r="AN171" s="109">
        <f>3*IF(AND(AN169=C169,AK171=D172),1,0)</f>
        <v>0</v>
      </c>
      <c r="AO171" s="109">
        <f>4*IF(AND(AO169=C169,AK171=D172),1,0)</f>
        <v>0</v>
      </c>
      <c r="AP171" s="109">
        <f>5*IF(AND(AP169=C169,AK171=D172),1,0)</f>
        <v>0</v>
      </c>
      <c r="AQ171" s="109">
        <f>6*IF(AND(AQ169=C169,AK171=D172),1,0)</f>
        <v>0</v>
      </c>
      <c r="AR171" s="109">
        <f>7*IF(AND(AR169=C169,AK171=D172),1,0)</f>
        <v>0</v>
      </c>
      <c r="AS171" s="109">
        <f>8*IF(AND(AS169=C169,AK171=D172),1,0)</f>
        <v>0</v>
      </c>
      <c r="AT171" s="109">
        <f>9*IF(AND(AT169=C169,AK171=D172),1,0)</f>
        <v>0</v>
      </c>
      <c r="AU171" s="109">
        <f>10*IF(AND(AU169=C169,AK171=D172),1,0)</f>
        <v>0</v>
      </c>
      <c r="AV171" s="126"/>
      <c r="AW171" s="126">
        <v>5</v>
      </c>
      <c r="AX171" s="109">
        <v>0</v>
      </c>
      <c r="AY171" s="109">
        <v>0</v>
      </c>
      <c r="AZ171" s="109">
        <v>0</v>
      </c>
      <c r="BA171" s="109">
        <v>0</v>
      </c>
      <c r="BB171" s="109">
        <v>0</v>
      </c>
      <c r="BC171" s="109">
        <v>0</v>
      </c>
      <c r="BD171" s="109">
        <v>0</v>
      </c>
      <c r="BE171" s="109">
        <v>0</v>
      </c>
      <c r="BF171" s="109">
        <v>0</v>
      </c>
      <c r="BG171" s="109">
        <v>0</v>
      </c>
      <c r="BI171" s="176"/>
      <c r="BJ171" s="176"/>
      <c r="BK171" s="176"/>
      <c r="BL171" s="176"/>
      <c r="BM171" s="176"/>
      <c r="BN171" s="176"/>
      <c r="BO171" s="176"/>
      <c r="BP171" s="176"/>
    </row>
    <row r="172" spans="1:59" ht="15">
      <c r="A172" s="56"/>
      <c r="B172" s="206" t="s">
        <v>62</v>
      </c>
      <c r="C172" s="208">
        <f>C166+1</f>
        <v>24</v>
      </c>
      <c r="D172" s="129">
        <f>SUM(E171:S171)</f>
        <v>0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17"/>
      <c r="U172" s="82"/>
      <c r="V172" s="117"/>
      <c r="W172" s="117"/>
      <c r="Y172" s="122">
        <v>6</v>
      </c>
      <c r="Z172" s="108">
        <v>0</v>
      </c>
      <c r="AA172" s="109">
        <v>0</v>
      </c>
      <c r="AB172" s="109">
        <f>15*IF(AND(AB169=C169,Y172=D172),1,0)</f>
        <v>0</v>
      </c>
      <c r="AC172" s="109">
        <f>45*IF(AND(AC169=C169,Y172=D172),1,0)</f>
        <v>0</v>
      </c>
      <c r="AD172" s="109">
        <f>90*IF(AND(AD169=C169,Y172=D172),1,0)</f>
        <v>0</v>
      </c>
      <c r="AE172" s="109">
        <f>150*IF(AND(AE169=C169,Y172=D172),1,0)</f>
        <v>0</v>
      </c>
      <c r="AF172" s="109">
        <f>225*IF(AND(AF169=C169,Y172=D172),1,0)</f>
        <v>0</v>
      </c>
      <c r="AG172" s="109">
        <f>315*IF(AND(AG169=C169,Y172=D172),1,0)</f>
        <v>0</v>
      </c>
      <c r="AH172" s="109">
        <f>420*IF(AND(AH169=C169,Y172=D172),1,0)</f>
        <v>0</v>
      </c>
      <c r="AI172" s="109">
        <f>540*IF(AND(AI169=C169,Y172=D172),1,0)</f>
        <v>0</v>
      </c>
      <c r="AJ172" s="108"/>
      <c r="AK172" s="108">
        <v>6</v>
      </c>
      <c r="AL172" s="108">
        <v>0</v>
      </c>
      <c r="AM172" s="109">
        <f>6*IF(AND(AM169=C169,AK172=D172),1,0)</f>
        <v>0</v>
      </c>
      <c r="AN172" s="109">
        <f>12*IF(AND(AN169=C169,AK172=D172),1,0)</f>
        <v>0</v>
      </c>
      <c r="AO172" s="109">
        <f>18*IF(AND(AO169=C169,AK172=D172),1,0)</f>
        <v>0</v>
      </c>
      <c r="AP172" s="109">
        <f>24*IF(AND(AP169=C169,AK172=D172),1,0)</f>
        <v>0</v>
      </c>
      <c r="AQ172" s="109">
        <f>30*IF(AND(AQ169=C169,AK172=D172),1,0)</f>
        <v>0</v>
      </c>
      <c r="AR172" s="109">
        <f>36*IF(AND(AR169=C169,AK172=D172),1,0)</f>
        <v>0</v>
      </c>
      <c r="AS172" s="109">
        <f>42*IF(AND(AS169=C169,AK172=D172),1,0)</f>
        <v>0</v>
      </c>
      <c r="AT172" s="109">
        <f>48*IF(AND(AT169=C169,AK172=D172),1,0)</f>
        <v>0</v>
      </c>
      <c r="AU172" s="109">
        <f>54*IF(AND(AU169=C169,AK172=D172),1,0)</f>
        <v>0</v>
      </c>
      <c r="AV172" s="108"/>
      <c r="AW172" s="108">
        <v>6</v>
      </c>
      <c r="AX172" s="109">
        <f>1*IF(AND(AX169=C169,AW172=D172),1,0)</f>
        <v>0</v>
      </c>
      <c r="AY172" s="109">
        <f>1*IF(AND(AY169=C169,AW172=D172),1,0)</f>
        <v>0</v>
      </c>
      <c r="AZ172" s="109">
        <f>1*IF(AND(AZ169=C169,AW172=D172),1,0)</f>
        <v>0</v>
      </c>
      <c r="BA172" s="109">
        <f>1*IF(AND(BA169=C169,AW172=D172),1,0)</f>
        <v>0</v>
      </c>
      <c r="BB172" s="109">
        <f>1*IF(AND(BB169=C169,AW172=D172),1,0)</f>
        <v>0</v>
      </c>
      <c r="BC172" s="109">
        <f>1*IF(AND(BC169=C169,AW172=D172),1,0)</f>
        <v>0</v>
      </c>
      <c r="BD172" s="109">
        <f>1*IF(AND(BD169=C169,AW172=D172),1,0)</f>
        <v>0</v>
      </c>
      <c r="BE172" s="109">
        <f>1*IF(AND(BE169=C169,AW172=D172),1,0)</f>
        <v>0</v>
      </c>
      <c r="BF172" s="109">
        <f>1*IF(AND(BF169=C169,AW172=D172),1,0)</f>
        <v>0</v>
      </c>
      <c r="BG172" s="109">
        <f>1*IF(AND(BG169=C169,AW172=D172),1,0)</f>
        <v>0</v>
      </c>
    </row>
    <row r="173" spans="1:57" ht="12.75">
      <c r="A173" s="30"/>
      <c r="B173" s="31"/>
      <c r="T173" s="32"/>
      <c r="W173" s="92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I173" s="106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U173" s="80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</row>
    <row r="174" spans="1:20" ht="12.75">
      <c r="A174" s="30"/>
      <c r="B174" s="31"/>
      <c r="C174" s="41"/>
      <c r="D174" s="104"/>
      <c r="E174" s="41"/>
      <c r="F174" s="41"/>
      <c r="G174" s="41"/>
      <c r="T174" s="32"/>
    </row>
    <row r="175" spans="1:68" s="47" customFormat="1" ht="23.25">
      <c r="A175" s="42"/>
      <c r="B175" s="43">
        <f>IF(COUNTIF(E176:S176,"&gt;0")&gt;=6,"Cartão com","")</f>
      </c>
      <c r="C175" s="44">
        <f>IF(COUNTIF(E176:S176,"&gt;0")&gt;=6,COUNTIF(E176:S176,"&gt;0"),"")</f>
      </c>
      <c r="D175" s="102">
        <f>IF(COUNTIF(E176:S176,"&gt;0")&gt;=6,"dezenas","")</f>
      </c>
      <c r="E175" s="45">
        <v>1</v>
      </c>
      <c r="F175" s="46">
        <v>2</v>
      </c>
      <c r="G175" s="46">
        <v>3</v>
      </c>
      <c r="H175" s="45">
        <v>4</v>
      </c>
      <c r="I175" s="45">
        <v>5</v>
      </c>
      <c r="J175" s="45">
        <v>6</v>
      </c>
      <c r="K175" s="45">
        <v>7</v>
      </c>
      <c r="L175" s="45">
        <v>8</v>
      </c>
      <c r="M175" s="45">
        <v>9</v>
      </c>
      <c r="N175" s="45">
        <v>10</v>
      </c>
      <c r="O175" s="45">
        <v>11</v>
      </c>
      <c r="P175" s="45">
        <v>12</v>
      </c>
      <c r="Q175" s="45">
        <v>13</v>
      </c>
      <c r="R175" s="45">
        <v>14</v>
      </c>
      <c r="S175" s="45">
        <v>15</v>
      </c>
      <c r="T175" s="118"/>
      <c r="U175" s="128" t="s">
        <v>23</v>
      </c>
      <c r="V175" s="128" t="s">
        <v>24</v>
      </c>
      <c r="W175" s="128" t="s">
        <v>25</v>
      </c>
      <c r="Y175" s="121" t="s">
        <v>32</v>
      </c>
      <c r="Z175" s="122">
        <v>6</v>
      </c>
      <c r="AA175" s="122">
        <v>7</v>
      </c>
      <c r="AB175" s="122">
        <v>8</v>
      </c>
      <c r="AC175" s="122">
        <v>9</v>
      </c>
      <c r="AD175" s="122">
        <v>10</v>
      </c>
      <c r="AE175" s="122">
        <v>11</v>
      </c>
      <c r="AF175" s="122">
        <v>12</v>
      </c>
      <c r="AG175" s="122">
        <v>13</v>
      </c>
      <c r="AH175" s="122">
        <v>14</v>
      </c>
      <c r="AI175" s="122">
        <v>15</v>
      </c>
      <c r="AJ175" s="123"/>
      <c r="AK175" s="121" t="s">
        <v>33</v>
      </c>
      <c r="AL175" s="108">
        <v>6</v>
      </c>
      <c r="AM175" s="108">
        <v>7</v>
      </c>
      <c r="AN175" s="108">
        <v>8</v>
      </c>
      <c r="AO175" s="108">
        <v>9</v>
      </c>
      <c r="AP175" s="108">
        <v>10</v>
      </c>
      <c r="AQ175" s="108">
        <v>11</v>
      </c>
      <c r="AR175" s="108">
        <v>12</v>
      </c>
      <c r="AS175" s="108">
        <v>13</v>
      </c>
      <c r="AT175" s="108">
        <v>14</v>
      </c>
      <c r="AU175" s="108">
        <v>15</v>
      </c>
      <c r="AV175" s="123"/>
      <c r="AW175" s="121" t="s">
        <v>34</v>
      </c>
      <c r="AX175" s="108">
        <v>6</v>
      </c>
      <c r="AY175" s="108">
        <v>7</v>
      </c>
      <c r="AZ175" s="108">
        <v>8</v>
      </c>
      <c r="BA175" s="108">
        <v>9</v>
      </c>
      <c r="BB175" s="108">
        <v>10</v>
      </c>
      <c r="BC175" s="108">
        <v>11</v>
      </c>
      <c r="BD175" s="108">
        <v>12</v>
      </c>
      <c r="BE175" s="108">
        <v>13</v>
      </c>
      <c r="BF175" s="108">
        <v>14</v>
      </c>
      <c r="BG175" s="108">
        <v>15</v>
      </c>
      <c r="BI175" s="174" t="s">
        <v>54</v>
      </c>
      <c r="BJ175" s="226" t="s">
        <v>69</v>
      </c>
      <c r="BK175" s="226" t="s">
        <v>70</v>
      </c>
      <c r="BL175" s="226" t="s">
        <v>71</v>
      </c>
      <c r="BM175" s="226" t="s">
        <v>72</v>
      </c>
      <c r="BN175" s="226" t="s">
        <v>57</v>
      </c>
      <c r="BO175" s="226" t="s">
        <v>58</v>
      </c>
      <c r="BP175" s="226" t="s">
        <v>25</v>
      </c>
    </row>
    <row r="176" spans="1:68" s="51" customFormat="1" ht="18">
      <c r="A176" s="48" t="str">
        <f>A170</f>
        <v>Grupo</v>
      </c>
      <c r="B176" s="49" t="s">
        <v>12</v>
      </c>
      <c r="C176" s="50" t="s">
        <v>2</v>
      </c>
      <c r="D176" s="97" t="s">
        <v>15</v>
      </c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119"/>
      <c r="U176" s="127">
        <f>SUM(Z176:AI178)</f>
        <v>0</v>
      </c>
      <c r="V176" s="127">
        <f>SUM(AL176:AU178)</f>
        <v>0</v>
      </c>
      <c r="W176" s="127">
        <f>SUM(AX176:BG178)</f>
        <v>0</v>
      </c>
      <c r="Y176" s="122">
        <v>4</v>
      </c>
      <c r="Z176" s="109">
        <f>1*IF(AND(Z175=C175,Y176=D178),1,0)</f>
        <v>0</v>
      </c>
      <c r="AA176" s="109">
        <f>3*IF(AND(AA175=C175,Y176=D178),1,0)</f>
        <v>0</v>
      </c>
      <c r="AB176" s="109">
        <f>6*IF(AND(AB175=C175,Y176=D178),1,0)</f>
        <v>0</v>
      </c>
      <c r="AC176" s="109">
        <f>10*IF(AND(AC175=C175,Y176=D178),1,0)</f>
        <v>0</v>
      </c>
      <c r="AD176" s="109">
        <f>15*IF(AND(AD175=C175,Y176=D178),1,0)</f>
        <v>0</v>
      </c>
      <c r="AE176" s="109">
        <f>21*IF(AND(AE175=C175,Y176=D178),1,0)</f>
        <v>0</v>
      </c>
      <c r="AF176" s="109">
        <f>28*IF(AND(AF175=C175,Y176=D178),1,0)</f>
        <v>0</v>
      </c>
      <c r="AG176" s="109">
        <f>36*IF(AND(AG175=C175,Y176=D178),1,0)</f>
        <v>0</v>
      </c>
      <c r="AH176" s="109">
        <f>45*IF(AND(AH175=C175,Y176=D178),1,0)</f>
        <v>0</v>
      </c>
      <c r="AI176" s="109">
        <f>55*IF(AND(AI175=C175,Y176=D178),1,0)</f>
        <v>0</v>
      </c>
      <c r="AJ176" s="124"/>
      <c r="AK176" s="109">
        <v>4</v>
      </c>
      <c r="AL176" s="109">
        <v>0</v>
      </c>
      <c r="AM176" s="109">
        <v>0</v>
      </c>
      <c r="AN176" s="109">
        <v>0</v>
      </c>
      <c r="AO176" s="109">
        <v>0</v>
      </c>
      <c r="AP176" s="109">
        <v>0</v>
      </c>
      <c r="AQ176" s="109">
        <v>0</v>
      </c>
      <c r="AR176" s="109">
        <v>0</v>
      </c>
      <c r="AS176" s="109">
        <v>0</v>
      </c>
      <c r="AT176" s="109">
        <v>0</v>
      </c>
      <c r="AU176" s="109">
        <v>0</v>
      </c>
      <c r="AV176" s="124"/>
      <c r="AW176" s="109">
        <v>4</v>
      </c>
      <c r="AX176" s="109">
        <v>0</v>
      </c>
      <c r="AY176" s="109">
        <v>0</v>
      </c>
      <c r="AZ176" s="109">
        <v>0</v>
      </c>
      <c r="BA176" s="109">
        <v>0</v>
      </c>
      <c r="BB176" s="109">
        <v>0</v>
      </c>
      <c r="BC176" s="109">
        <v>0</v>
      </c>
      <c r="BD176" s="109">
        <v>0</v>
      </c>
      <c r="BE176" s="109">
        <v>0</v>
      </c>
      <c r="BF176" s="109">
        <v>0</v>
      </c>
      <c r="BG176" s="109">
        <v>0</v>
      </c>
      <c r="BI176" s="176"/>
      <c r="BJ176" s="175">
        <f aca="true" t="shared" si="54" ref="BJ176:BP176">IF($D177="","",IF($D177=BJ175,"X",""))</f>
      </c>
      <c r="BK176" s="175">
        <f t="shared" si="54"/>
      </c>
      <c r="BL176" s="175">
        <f t="shared" si="54"/>
      </c>
      <c r="BM176" s="175">
        <f t="shared" si="54"/>
      </c>
      <c r="BN176" s="175">
        <f t="shared" si="54"/>
      </c>
      <c r="BO176" s="175">
        <f t="shared" si="54"/>
      </c>
      <c r="BP176" s="175">
        <f t="shared" si="54"/>
      </c>
    </row>
    <row r="177" spans="1:68" s="55" customFormat="1" ht="12.75">
      <c r="A177" s="52" t="str">
        <f>A171</f>
        <v>001</v>
      </c>
      <c r="B177" s="53">
        <f>IF(AND(C175&gt;=6,C175&lt;&gt;"",B$27&lt;&gt;""),B$27,"")</f>
      </c>
      <c r="C177" s="38">
        <f>IF(AND(C175&gt;0,C175&lt;&gt;"",C$27&lt;&gt;""),C$27,"")</f>
      </c>
      <c r="D177" s="201">
        <f>IF(AND(C175&gt;=6,B177&lt;&gt;"",C177&lt;&gt;""),CHOOSE(SUM(E177:S177)+1,"0","1","2","3","Quadra","Quina","SENA","Verifique","Verifique","Verifique","Verifique","Verifique","Verifique","Verifique","Verifique","Verifique"),"")</f>
      </c>
      <c r="E177" s="263">
        <f aca="true" t="shared" si="55" ref="E177:S177">IF(E176&lt;&gt;"",IF(SUMIF($E$27:$J$27,E176,$E$27:$J$27)=E176,1,0),0)</f>
        <v>0</v>
      </c>
      <c r="F177" s="263">
        <f t="shared" si="55"/>
        <v>0</v>
      </c>
      <c r="G177" s="263">
        <f t="shared" si="55"/>
        <v>0</v>
      </c>
      <c r="H177" s="263">
        <f t="shared" si="55"/>
        <v>0</v>
      </c>
      <c r="I177" s="263">
        <f t="shared" si="55"/>
        <v>0</v>
      </c>
      <c r="J177" s="263">
        <f t="shared" si="55"/>
        <v>0</v>
      </c>
      <c r="K177" s="263">
        <f t="shared" si="55"/>
        <v>0</v>
      </c>
      <c r="L177" s="263">
        <f t="shared" si="55"/>
        <v>0</v>
      </c>
      <c r="M177" s="263">
        <f t="shared" si="55"/>
        <v>0</v>
      </c>
      <c r="N177" s="263">
        <f t="shared" si="55"/>
        <v>0</v>
      </c>
      <c r="O177" s="263">
        <f t="shared" si="55"/>
        <v>0</v>
      </c>
      <c r="P177" s="263">
        <f t="shared" si="55"/>
        <v>0</v>
      </c>
      <c r="Q177" s="263">
        <f t="shared" si="55"/>
        <v>0</v>
      </c>
      <c r="R177" s="263">
        <f t="shared" si="55"/>
        <v>0</v>
      </c>
      <c r="S177" s="263">
        <f t="shared" si="55"/>
        <v>0</v>
      </c>
      <c r="T177" s="120"/>
      <c r="Y177" s="125">
        <v>5</v>
      </c>
      <c r="Z177" s="126">
        <v>0</v>
      </c>
      <c r="AA177" s="109">
        <f>5*IF(AND(AA175=C175,Y177=D178),1,0)</f>
        <v>0</v>
      </c>
      <c r="AB177" s="109">
        <f>15*IF(AND(AB175=C175,Y177=D178),1,0)</f>
        <v>0</v>
      </c>
      <c r="AC177" s="109">
        <f>30*IF(AND(AC175=C175,Y177=D178),1,0)</f>
        <v>0</v>
      </c>
      <c r="AD177" s="109">
        <f>50*IF(AND(AD175=C175,Y177=D178),1,0)</f>
        <v>0</v>
      </c>
      <c r="AE177" s="109">
        <f>75*IF(AND(AE175=C175,Y177=D178),1,0)</f>
        <v>0</v>
      </c>
      <c r="AF177" s="109">
        <f>105*IF(AND(AF175=C175,Y177=D178),1,0)</f>
        <v>0</v>
      </c>
      <c r="AG177" s="109">
        <f>140*IF(AND(AG175=C175,Y177=D178),1,0)</f>
        <v>0</v>
      </c>
      <c r="AH177" s="109">
        <f>180*IF(AND(AH175=C175,Y177=D178),1,0)</f>
        <v>0</v>
      </c>
      <c r="AI177" s="109">
        <f>225*IF(AND(AI175=C175,Y177=D178),1,0)</f>
        <v>0</v>
      </c>
      <c r="AJ177" s="126"/>
      <c r="AK177" s="126">
        <v>5</v>
      </c>
      <c r="AL177" s="109">
        <f>1*IF(AND(AL175=C175,AK177=D178),1,0)</f>
        <v>0</v>
      </c>
      <c r="AM177" s="109">
        <f>2*IF(AND(AM175=C175,AK177=D178),1,0)</f>
        <v>0</v>
      </c>
      <c r="AN177" s="109">
        <f>3*IF(AND(AN175=C175,AK177=D178),1,0)</f>
        <v>0</v>
      </c>
      <c r="AO177" s="109">
        <f>4*IF(AND(AO175=C175,AK177=D178),1,0)</f>
        <v>0</v>
      </c>
      <c r="AP177" s="109">
        <f>5*IF(AND(AP175=C175,AK177=D178),1,0)</f>
        <v>0</v>
      </c>
      <c r="AQ177" s="109">
        <f>6*IF(AND(AQ175=C175,AK177=D178),1,0)</f>
        <v>0</v>
      </c>
      <c r="AR177" s="109">
        <f>7*IF(AND(AR175=C175,AK177=D178),1,0)</f>
        <v>0</v>
      </c>
      <c r="AS177" s="109">
        <f>8*IF(AND(AS175=C175,AK177=D178),1,0)</f>
        <v>0</v>
      </c>
      <c r="AT177" s="109">
        <f>9*IF(AND(AT175=C175,AK177=D178),1,0)</f>
        <v>0</v>
      </c>
      <c r="AU177" s="109">
        <f>10*IF(AND(AU175=C175,AK177=D178),1,0)</f>
        <v>0</v>
      </c>
      <c r="AV177" s="126"/>
      <c r="AW177" s="126">
        <v>5</v>
      </c>
      <c r="AX177" s="109">
        <v>0</v>
      </c>
      <c r="AY177" s="109">
        <v>0</v>
      </c>
      <c r="AZ177" s="109">
        <v>0</v>
      </c>
      <c r="BA177" s="109">
        <v>0</v>
      </c>
      <c r="BB177" s="109">
        <v>0</v>
      </c>
      <c r="BC177" s="109">
        <v>0</v>
      </c>
      <c r="BD177" s="109">
        <v>0</v>
      </c>
      <c r="BE177" s="109">
        <v>0</v>
      </c>
      <c r="BF177" s="109">
        <v>0</v>
      </c>
      <c r="BG177" s="109">
        <v>0</v>
      </c>
      <c r="BI177" s="176"/>
      <c r="BJ177" s="176"/>
      <c r="BK177" s="176"/>
      <c r="BL177" s="176"/>
      <c r="BM177" s="176"/>
      <c r="BN177" s="176"/>
      <c r="BO177" s="176"/>
      <c r="BP177" s="176"/>
    </row>
    <row r="178" spans="1:59" ht="15">
      <c r="A178" s="56"/>
      <c r="B178" s="206" t="s">
        <v>62</v>
      </c>
      <c r="C178" s="208">
        <f>C172+1</f>
        <v>25</v>
      </c>
      <c r="D178" s="129">
        <f>SUM(E177:S177)</f>
        <v>0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17"/>
      <c r="U178" s="82"/>
      <c r="V178" s="117"/>
      <c r="W178" s="117"/>
      <c r="Y178" s="122">
        <v>6</v>
      </c>
      <c r="Z178" s="108">
        <v>0</v>
      </c>
      <c r="AA178" s="109">
        <v>0</v>
      </c>
      <c r="AB178" s="109">
        <f>15*IF(AND(AB175=C175,Y178=D178),1,0)</f>
        <v>0</v>
      </c>
      <c r="AC178" s="109">
        <f>45*IF(AND(AC175=C175,Y178=D178),1,0)</f>
        <v>0</v>
      </c>
      <c r="AD178" s="109">
        <f>90*IF(AND(AD175=C175,Y178=D178),1,0)</f>
        <v>0</v>
      </c>
      <c r="AE178" s="109">
        <f>150*IF(AND(AE175=C175,Y178=D178),1,0)</f>
        <v>0</v>
      </c>
      <c r="AF178" s="109">
        <f>225*IF(AND(AF175=C175,Y178=D178),1,0)</f>
        <v>0</v>
      </c>
      <c r="AG178" s="109">
        <f>315*IF(AND(AG175=C175,Y178=D178),1,0)</f>
        <v>0</v>
      </c>
      <c r="AH178" s="109">
        <f>420*IF(AND(AH175=C175,Y178=D178),1,0)</f>
        <v>0</v>
      </c>
      <c r="AI178" s="109">
        <f>540*IF(AND(AI175=C175,Y178=D178),1,0)</f>
        <v>0</v>
      </c>
      <c r="AJ178" s="108"/>
      <c r="AK178" s="108">
        <v>6</v>
      </c>
      <c r="AL178" s="108">
        <v>0</v>
      </c>
      <c r="AM178" s="109">
        <f>6*IF(AND(AM175=C175,AK178=D178),1,0)</f>
        <v>0</v>
      </c>
      <c r="AN178" s="109">
        <f>12*IF(AND(AN175=C175,AK178=D178),1,0)</f>
        <v>0</v>
      </c>
      <c r="AO178" s="109">
        <f>18*IF(AND(AO175=C175,AK178=D178),1,0)</f>
        <v>0</v>
      </c>
      <c r="AP178" s="109">
        <f>24*IF(AND(AP175=C175,AK178=D178),1,0)</f>
        <v>0</v>
      </c>
      <c r="AQ178" s="109">
        <f>30*IF(AND(AQ175=C175,AK178=D178),1,0)</f>
        <v>0</v>
      </c>
      <c r="AR178" s="109">
        <f>36*IF(AND(AR175=C175,AK178=D178),1,0)</f>
        <v>0</v>
      </c>
      <c r="AS178" s="109">
        <f>42*IF(AND(AS175=C175,AK178=D178),1,0)</f>
        <v>0</v>
      </c>
      <c r="AT178" s="109">
        <f>48*IF(AND(AT175=C175,AK178=D178),1,0)</f>
        <v>0</v>
      </c>
      <c r="AU178" s="109">
        <f>54*IF(AND(AU175=C175,AK178=D178),1,0)</f>
        <v>0</v>
      </c>
      <c r="AV178" s="108"/>
      <c r="AW178" s="108">
        <v>6</v>
      </c>
      <c r="AX178" s="109">
        <f>1*IF(AND(AX175=C175,AW178=D178),1,0)</f>
        <v>0</v>
      </c>
      <c r="AY178" s="109">
        <f>1*IF(AND(AY175=C175,AW178=D178),1,0)</f>
        <v>0</v>
      </c>
      <c r="AZ178" s="109">
        <f>1*IF(AND(AZ175=C175,AW178=D178),1,0)</f>
        <v>0</v>
      </c>
      <c r="BA178" s="109">
        <f>1*IF(AND(BA175=C175,AW178=D178),1,0)</f>
        <v>0</v>
      </c>
      <c r="BB178" s="109">
        <f>1*IF(AND(BB175=C175,AW178=D178),1,0)</f>
        <v>0</v>
      </c>
      <c r="BC178" s="109">
        <f>1*IF(AND(BC175=C175,AW178=D178),1,0)</f>
        <v>0</v>
      </c>
      <c r="BD178" s="109">
        <f>1*IF(AND(BD175=C175,AW178=D178),1,0)</f>
        <v>0</v>
      </c>
      <c r="BE178" s="109">
        <f>1*IF(AND(BE175=C175,AW178=D178),1,0)</f>
        <v>0</v>
      </c>
      <c r="BF178" s="109">
        <f>1*IF(AND(BF175=C175,AW178=D178),1,0)</f>
        <v>0</v>
      </c>
      <c r="BG178" s="109">
        <f>1*IF(AND(BG175=C175,AW178=D178),1,0)</f>
        <v>0</v>
      </c>
    </row>
    <row r="179" spans="1:57" ht="12.75">
      <c r="A179" s="30"/>
      <c r="B179" s="31"/>
      <c r="T179" s="32"/>
      <c r="W179" s="92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I179" s="106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U179" s="80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</row>
    <row r="180" spans="1:20" ht="12.75">
      <c r="A180" s="30"/>
      <c r="B180" s="31"/>
      <c r="C180" s="41"/>
      <c r="D180" s="104"/>
      <c r="E180" s="41"/>
      <c r="F180" s="41"/>
      <c r="G180" s="41"/>
      <c r="T180" s="32"/>
    </row>
    <row r="181" spans="1:68" s="47" customFormat="1" ht="23.25">
      <c r="A181" s="42"/>
      <c r="B181" s="43">
        <f>IF(COUNTIF(E182:S182,"&gt;0")&gt;=6,"Cartão com","")</f>
      </c>
      <c r="C181" s="44">
        <f>IF(COUNTIF(E182:S182,"&gt;0")&gt;=6,COUNTIF(E182:S182,"&gt;0"),"")</f>
      </c>
      <c r="D181" s="102">
        <f>IF(COUNTIF(E182:S182,"&gt;0")&gt;=6,"dezenas","")</f>
      </c>
      <c r="E181" s="45">
        <v>1</v>
      </c>
      <c r="F181" s="46">
        <v>2</v>
      </c>
      <c r="G181" s="46">
        <v>3</v>
      </c>
      <c r="H181" s="45">
        <v>4</v>
      </c>
      <c r="I181" s="45">
        <v>5</v>
      </c>
      <c r="J181" s="45">
        <v>6</v>
      </c>
      <c r="K181" s="45">
        <v>7</v>
      </c>
      <c r="L181" s="45">
        <v>8</v>
      </c>
      <c r="M181" s="45">
        <v>9</v>
      </c>
      <c r="N181" s="45">
        <v>10</v>
      </c>
      <c r="O181" s="45">
        <v>11</v>
      </c>
      <c r="P181" s="45">
        <v>12</v>
      </c>
      <c r="Q181" s="45">
        <v>13</v>
      </c>
      <c r="R181" s="45">
        <v>14</v>
      </c>
      <c r="S181" s="45">
        <v>15</v>
      </c>
      <c r="T181" s="118"/>
      <c r="U181" s="128" t="s">
        <v>23</v>
      </c>
      <c r="V181" s="128" t="s">
        <v>24</v>
      </c>
      <c r="W181" s="128" t="s">
        <v>25</v>
      </c>
      <c r="Y181" s="121" t="s">
        <v>32</v>
      </c>
      <c r="Z181" s="122">
        <v>6</v>
      </c>
      <c r="AA181" s="122">
        <v>7</v>
      </c>
      <c r="AB181" s="122">
        <v>8</v>
      </c>
      <c r="AC181" s="122">
        <v>9</v>
      </c>
      <c r="AD181" s="122">
        <v>10</v>
      </c>
      <c r="AE181" s="122">
        <v>11</v>
      </c>
      <c r="AF181" s="122">
        <v>12</v>
      </c>
      <c r="AG181" s="122">
        <v>13</v>
      </c>
      <c r="AH181" s="122">
        <v>14</v>
      </c>
      <c r="AI181" s="122">
        <v>15</v>
      </c>
      <c r="AJ181" s="123"/>
      <c r="AK181" s="121" t="s">
        <v>33</v>
      </c>
      <c r="AL181" s="108">
        <v>6</v>
      </c>
      <c r="AM181" s="108">
        <v>7</v>
      </c>
      <c r="AN181" s="108">
        <v>8</v>
      </c>
      <c r="AO181" s="108">
        <v>9</v>
      </c>
      <c r="AP181" s="108">
        <v>10</v>
      </c>
      <c r="AQ181" s="108">
        <v>11</v>
      </c>
      <c r="AR181" s="108">
        <v>12</v>
      </c>
      <c r="AS181" s="108">
        <v>13</v>
      </c>
      <c r="AT181" s="108">
        <v>14</v>
      </c>
      <c r="AU181" s="108">
        <v>15</v>
      </c>
      <c r="AV181" s="123"/>
      <c r="AW181" s="121" t="s">
        <v>34</v>
      </c>
      <c r="AX181" s="108">
        <v>6</v>
      </c>
      <c r="AY181" s="108">
        <v>7</v>
      </c>
      <c r="AZ181" s="108">
        <v>8</v>
      </c>
      <c r="BA181" s="108">
        <v>9</v>
      </c>
      <c r="BB181" s="108">
        <v>10</v>
      </c>
      <c r="BC181" s="108">
        <v>11</v>
      </c>
      <c r="BD181" s="108">
        <v>12</v>
      </c>
      <c r="BE181" s="108">
        <v>13</v>
      </c>
      <c r="BF181" s="108">
        <v>14</v>
      </c>
      <c r="BG181" s="108">
        <v>15</v>
      </c>
      <c r="BI181" s="174" t="s">
        <v>54</v>
      </c>
      <c r="BJ181" s="226" t="s">
        <v>69</v>
      </c>
      <c r="BK181" s="226" t="s">
        <v>70</v>
      </c>
      <c r="BL181" s="226" t="s">
        <v>71</v>
      </c>
      <c r="BM181" s="226" t="s">
        <v>72</v>
      </c>
      <c r="BN181" s="226" t="s">
        <v>57</v>
      </c>
      <c r="BO181" s="226" t="s">
        <v>58</v>
      </c>
      <c r="BP181" s="226" t="s">
        <v>25</v>
      </c>
    </row>
    <row r="182" spans="1:68" s="51" customFormat="1" ht="18">
      <c r="A182" s="48" t="str">
        <f>A176</f>
        <v>Grupo</v>
      </c>
      <c r="B182" s="49" t="s">
        <v>12</v>
      </c>
      <c r="C182" s="50" t="s">
        <v>2</v>
      </c>
      <c r="D182" s="97" t="s">
        <v>15</v>
      </c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119"/>
      <c r="U182" s="127">
        <f>SUM(Z182:AI184)</f>
        <v>0</v>
      </c>
      <c r="V182" s="127">
        <f>SUM(AL182:AU184)</f>
        <v>0</v>
      </c>
      <c r="W182" s="127">
        <f>SUM(AX182:BG184)</f>
        <v>0</v>
      </c>
      <c r="Y182" s="122">
        <v>4</v>
      </c>
      <c r="Z182" s="109">
        <f>1*IF(AND(Z181=C181,Y182=D184),1,0)</f>
        <v>0</v>
      </c>
      <c r="AA182" s="109">
        <f>3*IF(AND(AA181=C181,Y182=D184),1,0)</f>
        <v>0</v>
      </c>
      <c r="AB182" s="109">
        <f>6*IF(AND(AB181=C181,Y182=D184),1,0)</f>
        <v>0</v>
      </c>
      <c r="AC182" s="109">
        <f>10*IF(AND(AC181=C181,Y182=D184),1,0)</f>
        <v>0</v>
      </c>
      <c r="AD182" s="109">
        <f>15*IF(AND(AD181=C181,Y182=D184),1,0)</f>
        <v>0</v>
      </c>
      <c r="AE182" s="109">
        <f>21*IF(AND(AE181=C181,Y182=D184),1,0)</f>
        <v>0</v>
      </c>
      <c r="AF182" s="109">
        <f>28*IF(AND(AF181=C181,Y182=D184),1,0)</f>
        <v>0</v>
      </c>
      <c r="AG182" s="109">
        <f>36*IF(AND(AG181=C181,Y182=D184),1,0)</f>
        <v>0</v>
      </c>
      <c r="AH182" s="109">
        <f>45*IF(AND(AH181=C181,Y182=D184),1,0)</f>
        <v>0</v>
      </c>
      <c r="AI182" s="109">
        <f>55*IF(AND(AI181=C181,Y182=D184),1,0)</f>
        <v>0</v>
      </c>
      <c r="AJ182" s="124"/>
      <c r="AK182" s="109">
        <v>4</v>
      </c>
      <c r="AL182" s="109">
        <v>0</v>
      </c>
      <c r="AM182" s="109">
        <v>0</v>
      </c>
      <c r="AN182" s="109">
        <v>0</v>
      </c>
      <c r="AO182" s="109">
        <v>0</v>
      </c>
      <c r="AP182" s="109">
        <v>0</v>
      </c>
      <c r="AQ182" s="109">
        <v>0</v>
      </c>
      <c r="AR182" s="109">
        <v>0</v>
      </c>
      <c r="AS182" s="109">
        <v>0</v>
      </c>
      <c r="AT182" s="109">
        <v>0</v>
      </c>
      <c r="AU182" s="109">
        <v>0</v>
      </c>
      <c r="AV182" s="124"/>
      <c r="AW182" s="109">
        <v>4</v>
      </c>
      <c r="AX182" s="109">
        <v>0</v>
      </c>
      <c r="AY182" s="109">
        <v>0</v>
      </c>
      <c r="AZ182" s="109">
        <v>0</v>
      </c>
      <c r="BA182" s="109">
        <v>0</v>
      </c>
      <c r="BB182" s="109">
        <v>0</v>
      </c>
      <c r="BC182" s="109">
        <v>0</v>
      </c>
      <c r="BD182" s="109">
        <v>0</v>
      </c>
      <c r="BE182" s="109">
        <v>0</v>
      </c>
      <c r="BF182" s="109">
        <v>0</v>
      </c>
      <c r="BG182" s="109">
        <v>0</v>
      </c>
      <c r="BI182" s="176"/>
      <c r="BJ182" s="175">
        <f aca="true" t="shared" si="56" ref="BJ182:BP182">IF($D183="","",IF($D183=BJ181,"X",""))</f>
      </c>
      <c r="BK182" s="175">
        <f t="shared" si="56"/>
      </c>
      <c r="BL182" s="175">
        <f t="shared" si="56"/>
      </c>
      <c r="BM182" s="175">
        <f t="shared" si="56"/>
      </c>
      <c r="BN182" s="175">
        <f t="shared" si="56"/>
      </c>
      <c r="BO182" s="175">
        <f t="shared" si="56"/>
      </c>
      <c r="BP182" s="175">
        <f t="shared" si="56"/>
      </c>
    </row>
    <row r="183" spans="1:68" s="55" customFormat="1" ht="12.75">
      <c r="A183" s="52" t="str">
        <f>A177</f>
        <v>001</v>
      </c>
      <c r="B183" s="53">
        <f>IF(AND(C181&gt;=6,C181&lt;&gt;"",B$27&lt;&gt;""),B$27,"")</f>
      </c>
      <c r="C183" s="38">
        <f>IF(AND(C181&gt;0,C181&lt;&gt;"",C$27&lt;&gt;""),C$27,"")</f>
      </c>
      <c r="D183" s="201">
        <f>IF(AND(C181&gt;=6,B183&lt;&gt;"",C183&lt;&gt;""),CHOOSE(SUM(E183:S183)+1,"0","1","2","3","Quadra","Quina","SENA","Verifique","Verifique","Verifique","Verifique","Verifique","Verifique","Verifique","Verifique","Verifique"),"")</f>
      </c>
      <c r="E183" s="263">
        <f aca="true" t="shared" si="57" ref="E183:S183">IF(E182&lt;&gt;"",IF(SUMIF($E$27:$J$27,E182,$E$27:$J$27)=E182,1,0),0)</f>
        <v>0</v>
      </c>
      <c r="F183" s="263">
        <f t="shared" si="57"/>
        <v>0</v>
      </c>
      <c r="G183" s="263">
        <f t="shared" si="57"/>
        <v>0</v>
      </c>
      <c r="H183" s="263">
        <f t="shared" si="57"/>
        <v>0</v>
      </c>
      <c r="I183" s="263">
        <f t="shared" si="57"/>
        <v>0</v>
      </c>
      <c r="J183" s="263">
        <f t="shared" si="57"/>
        <v>0</v>
      </c>
      <c r="K183" s="263">
        <f t="shared" si="57"/>
        <v>0</v>
      </c>
      <c r="L183" s="263">
        <f t="shared" si="57"/>
        <v>0</v>
      </c>
      <c r="M183" s="263">
        <f t="shared" si="57"/>
        <v>0</v>
      </c>
      <c r="N183" s="263">
        <f t="shared" si="57"/>
        <v>0</v>
      </c>
      <c r="O183" s="263">
        <f t="shared" si="57"/>
        <v>0</v>
      </c>
      <c r="P183" s="263">
        <f t="shared" si="57"/>
        <v>0</v>
      </c>
      <c r="Q183" s="263">
        <f t="shared" si="57"/>
        <v>0</v>
      </c>
      <c r="R183" s="263">
        <f t="shared" si="57"/>
        <v>0</v>
      </c>
      <c r="S183" s="263">
        <f t="shared" si="57"/>
        <v>0</v>
      </c>
      <c r="T183" s="120"/>
      <c r="Y183" s="125">
        <v>5</v>
      </c>
      <c r="Z183" s="126">
        <v>0</v>
      </c>
      <c r="AA183" s="109">
        <f>5*IF(AND(AA181=C181,Y183=D184),1,0)</f>
        <v>0</v>
      </c>
      <c r="AB183" s="109">
        <f>15*IF(AND(AB181=C181,Y183=D184),1,0)</f>
        <v>0</v>
      </c>
      <c r="AC183" s="109">
        <f>30*IF(AND(AC181=C181,Y183=D184),1,0)</f>
        <v>0</v>
      </c>
      <c r="AD183" s="109">
        <f>50*IF(AND(AD181=C181,Y183=D184),1,0)</f>
        <v>0</v>
      </c>
      <c r="AE183" s="109">
        <f>75*IF(AND(AE181=C181,Y183=D184),1,0)</f>
        <v>0</v>
      </c>
      <c r="AF183" s="109">
        <f>105*IF(AND(AF181=C181,Y183=D184),1,0)</f>
        <v>0</v>
      </c>
      <c r="AG183" s="109">
        <f>140*IF(AND(AG181=C181,Y183=D184),1,0)</f>
        <v>0</v>
      </c>
      <c r="AH183" s="109">
        <f>180*IF(AND(AH181=C181,Y183=D184),1,0)</f>
        <v>0</v>
      </c>
      <c r="AI183" s="109">
        <f>225*IF(AND(AI181=C181,Y183=D184),1,0)</f>
        <v>0</v>
      </c>
      <c r="AJ183" s="126"/>
      <c r="AK183" s="126">
        <v>5</v>
      </c>
      <c r="AL183" s="109">
        <f>1*IF(AND(AL181=C181,AK183=D184),1,0)</f>
        <v>0</v>
      </c>
      <c r="AM183" s="109">
        <f>2*IF(AND(AM181=C181,AK183=D184),1,0)</f>
        <v>0</v>
      </c>
      <c r="AN183" s="109">
        <f>3*IF(AND(AN181=C181,AK183=D184),1,0)</f>
        <v>0</v>
      </c>
      <c r="AO183" s="109">
        <f>4*IF(AND(AO181=C181,AK183=D184),1,0)</f>
        <v>0</v>
      </c>
      <c r="AP183" s="109">
        <f>5*IF(AND(AP181=C181,AK183=D184),1,0)</f>
        <v>0</v>
      </c>
      <c r="AQ183" s="109">
        <f>6*IF(AND(AQ181=C181,AK183=D184),1,0)</f>
        <v>0</v>
      </c>
      <c r="AR183" s="109">
        <f>7*IF(AND(AR181=C181,AK183=D184),1,0)</f>
        <v>0</v>
      </c>
      <c r="AS183" s="109">
        <f>8*IF(AND(AS181=C181,AK183=D184),1,0)</f>
        <v>0</v>
      </c>
      <c r="AT183" s="109">
        <f>9*IF(AND(AT181=C181,AK183=D184),1,0)</f>
        <v>0</v>
      </c>
      <c r="AU183" s="109">
        <f>10*IF(AND(AU181=C181,AK183=D184),1,0)</f>
        <v>0</v>
      </c>
      <c r="AV183" s="126"/>
      <c r="AW183" s="126">
        <v>5</v>
      </c>
      <c r="AX183" s="109">
        <v>0</v>
      </c>
      <c r="AY183" s="109">
        <v>0</v>
      </c>
      <c r="AZ183" s="109">
        <v>0</v>
      </c>
      <c r="BA183" s="109">
        <v>0</v>
      </c>
      <c r="BB183" s="109">
        <v>0</v>
      </c>
      <c r="BC183" s="109">
        <v>0</v>
      </c>
      <c r="BD183" s="109">
        <v>0</v>
      </c>
      <c r="BE183" s="109">
        <v>0</v>
      </c>
      <c r="BF183" s="109">
        <v>0</v>
      </c>
      <c r="BG183" s="109">
        <v>0</v>
      </c>
      <c r="BI183" s="176"/>
      <c r="BJ183" s="176"/>
      <c r="BK183" s="176"/>
      <c r="BL183" s="176"/>
      <c r="BM183" s="176"/>
      <c r="BN183" s="176"/>
      <c r="BO183" s="176"/>
      <c r="BP183" s="176"/>
    </row>
    <row r="184" spans="1:59" ht="15">
      <c r="A184" s="56"/>
      <c r="B184" s="206" t="s">
        <v>62</v>
      </c>
      <c r="C184" s="208">
        <f>C178+1</f>
        <v>26</v>
      </c>
      <c r="D184" s="129">
        <f>SUM(E183:S183)</f>
        <v>0</v>
      </c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17"/>
      <c r="U184" s="82"/>
      <c r="V184" s="117"/>
      <c r="W184" s="117"/>
      <c r="Y184" s="122">
        <v>6</v>
      </c>
      <c r="Z184" s="108">
        <v>0</v>
      </c>
      <c r="AA184" s="109">
        <v>0</v>
      </c>
      <c r="AB184" s="109">
        <f>15*IF(AND(AB181=C181,Y184=D184),1,0)</f>
        <v>0</v>
      </c>
      <c r="AC184" s="109">
        <f>45*IF(AND(AC181=C181,Y184=D184),1,0)</f>
        <v>0</v>
      </c>
      <c r="AD184" s="109">
        <f>90*IF(AND(AD181=C181,Y184=D184),1,0)</f>
        <v>0</v>
      </c>
      <c r="AE184" s="109">
        <f>150*IF(AND(AE181=C181,Y184=D184),1,0)</f>
        <v>0</v>
      </c>
      <c r="AF184" s="109">
        <f>225*IF(AND(AF181=C181,Y184=D184),1,0)</f>
        <v>0</v>
      </c>
      <c r="AG184" s="109">
        <f>315*IF(AND(AG181=C181,Y184=D184),1,0)</f>
        <v>0</v>
      </c>
      <c r="AH184" s="109">
        <f>420*IF(AND(AH181=C181,Y184=D184),1,0)</f>
        <v>0</v>
      </c>
      <c r="AI184" s="109">
        <f>540*IF(AND(AI181=C181,Y184=D184),1,0)</f>
        <v>0</v>
      </c>
      <c r="AJ184" s="108"/>
      <c r="AK184" s="108">
        <v>6</v>
      </c>
      <c r="AL184" s="108">
        <v>0</v>
      </c>
      <c r="AM184" s="109">
        <f>6*IF(AND(AM181=C181,AK184=D184),1,0)</f>
        <v>0</v>
      </c>
      <c r="AN184" s="109">
        <f>12*IF(AND(AN181=C181,AK184=D184),1,0)</f>
        <v>0</v>
      </c>
      <c r="AO184" s="109">
        <f>18*IF(AND(AO181=C181,AK184=D184),1,0)</f>
        <v>0</v>
      </c>
      <c r="AP184" s="109">
        <f>24*IF(AND(AP181=C181,AK184=D184),1,0)</f>
        <v>0</v>
      </c>
      <c r="AQ184" s="109">
        <f>30*IF(AND(AQ181=C181,AK184=D184),1,0)</f>
        <v>0</v>
      </c>
      <c r="AR184" s="109">
        <f>36*IF(AND(AR181=C181,AK184=D184),1,0)</f>
        <v>0</v>
      </c>
      <c r="AS184" s="109">
        <f>42*IF(AND(AS181=C181,AK184=D184),1,0)</f>
        <v>0</v>
      </c>
      <c r="AT184" s="109">
        <f>48*IF(AND(AT181=C181,AK184=D184),1,0)</f>
        <v>0</v>
      </c>
      <c r="AU184" s="109">
        <f>54*IF(AND(AU181=C181,AK184=D184),1,0)</f>
        <v>0</v>
      </c>
      <c r="AV184" s="108"/>
      <c r="AW184" s="108">
        <v>6</v>
      </c>
      <c r="AX184" s="109">
        <f>1*IF(AND(AX181=C181,AW184=D184),1,0)</f>
        <v>0</v>
      </c>
      <c r="AY184" s="109">
        <f>1*IF(AND(AY181=C181,AW184=D184),1,0)</f>
        <v>0</v>
      </c>
      <c r="AZ184" s="109">
        <f>1*IF(AND(AZ181=C181,AW184=D184),1,0)</f>
        <v>0</v>
      </c>
      <c r="BA184" s="109">
        <f>1*IF(AND(BA181=C181,AW184=D184),1,0)</f>
        <v>0</v>
      </c>
      <c r="BB184" s="109">
        <f>1*IF(AND(BB181=C181,AW184=D184),1,0)</f>
        <v>0</v>
      </c>
      <c r="BC184" s="109">
        <f>1*IF(AND(BC181=C181,AW184=D184),1,0)</f>
        <v>0</v>
      </c>
      <c r="BD184" s="109">
        <f>1*IF(AND(BD181=C181,AW184=D184),1,0)</f>
        <v>0</v>
      </c>
      <c r="BE184" s="109">
        <f>1*IF(AND(BE181=C181,AW184=D184),1,0)</f>
        <v>0</v>
      </c>
      <c r="BF184" s="109">
        <f>1*IF(AND(BF181=C181,AW184=D184),1,0)</f>
        <v>0</v>
      </c>
      <c r="BG184" s="109">
        <f>1*IF(AND(BG181=C181,AW184=D184),1,0)</f>
        <v>0</v>
      </c>
    </row>
    <row r="185" spans="1:57" ht="12.75">
      <c r="A185" s="30"/>
      <c r="B185" s="31"/>
      <c r="T185" s="32"/>
      <c r="W185" s="92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I185" s="106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U185" s="80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</row>
    <row r="186" spans="1:20" ht="12.75">
      <c r="A186" s="30"/>
      <c r="B186" s="31"/>
      <c r="C186" s="41"/>
      <c r="D186" s="104"/>
      <c r="E186" s="41"/>
      <c r="F186" s="41"/>
      <c r="G186" s="41"/>
      <c r="T186" s="32"/>
    </row>
    <row r="187" spans="1:68" s="47" customFormat="1" ht="23.25">
      <c r="A187" s="42"/>
      <c r="B187" s="43">
        <f>IF(COUNTIF(E188:S188,"&gt;0")&gt;=6,"Cartão com","")</f>
      </c>
      <c r="C187" s="44">
        <f>IF(COUNTIF(E188:S188,"&gt;0")&gt;=6,COUNTIF(E188:S188,"&gt;0"),"")</f>
      </c>
      <c r="D187" s="102">
        <f>IF(COUNTIF(E188:S188,"&gt;0")&gt;=6,"dezenas","")</f>
      </c>
      <c r="E187" s="45">
        <v>1</v>
      </c>
      <c r="F187" s="46">
        <v>2</v>
      </c>
      <c r="G187" s="46">
        <v>3</v>
      </c>
      <c r="H187" s="45">
        <v>4</v>
      </c>
      <c r="I187" s="45">
        <v>5</v>
      </c>
      <c r="J187" s="45">
        <v>6</v>
      </c>
      <c r="K187" s="45">
        <v>7</v>
      </c>
      <c r="L187" s="45">
        <v>8</v>
      </c>
      <c r="M187" s="45">
        <v>9</v>
      </c>
      <c r="N187" s="45">
        <v>10</v>
      </c>
      <c r="O187" s="45">
        <v>11</v>
      </c>
      <c r="P187" s="45">
        <v>12</v>
      </c>
      <c r="Q187" s="45">
        <v>13</v>
      </c>
      <c r="R187" s="45">
        <v>14</v>
      </c>
      <c r="S187" s="45">
        <v>15</v>
      </c>
      <c r="T187" s="118"/>
      <c r="U187" s="128" t="s">
        <v>23</v>
      </c>
      <c r="V187" s="128" t="s">
        <v>24</v>
      </c>
      <c r="W187" s="128" t="s">
        <v>25</v>
      </c>
      <c r="Y187" s="121" t="s">
        <v>32</v>
      </c>
      <c r="Z187" s="122">
        <v>6</v>
      </c>
      <c r="AA187" s="122">
        <v>7</v>
      </c>
      <c r="AB187" s="122">
        <v>8</v>
      </c>
      <c r="AC187" s="122">
        <v>9</v>
      </c>
      <c r="AD187" s="122">
        <v>10</v>
      </c>
      <c r="AE187" s="122">
        <v>11</v>
      </c>
      <c r="AF187" s="122">
        <v>12</v>
      </c>
      <c r="AG187" s="122">
        <v>13</v>
      </c>
      <c r="AH187" s="122">
        <v>14</v>
      </c>
      <c r="AI187" s="122">
        <v>15</v>
      </c>
      <c r="AJ187" s="123"/>
      <c r="AK187" s="121" t="s">
        <v>33</v>
      </c>
      <c r="AL187" s="108">
        <v>6</v>
      </c>
      <c r="AM187" s="108">
        <v>7</v>
      </c>
      <c r="AN187" s="108">
        <v>8</v>
      </c>
      <c r="AO187" s="108">
        <v>9</v>
      </c>
      <c r="AP187" s="108">
        <v>10</v>
      </c>
      <c r="AQ187" s="108">
        <v>11</v>
      </c>
      <c r="AR187" s="108">
        <v>12</v>
      </c>
      <c r="AS187" s="108">
        <v>13</v>
      </c>
      <c r="AT187" s="108">
        <v>14</v>
      </c>
      <c r="AU187" s="108">
        <v>15</v>
      </c>
      <c r="AV187" s="123"/>
      <c r="AW187" s="121" t="s">
        <v>34</v>
      </c>
      <c r="AX187" s="108">
        <v>6</v>
      </c>
      <c r="AY187" s="108">
        <v>7</v>
      </c>
      <c r="AZ187" s="108">
        <v>8</v>
      </c>
      <c r="BA187" s="108">
        <v>9</v>
      </c>
      <c r="BB187" s="108">
        <v>10</v>
      </c>
      <c r="BC187" s="108">
        <v>11</v>
      </c>
      <c r="BD187" s="108">
        <v>12</v>
      </c>
      <c r="BE187" s="108">
        <v>13</v>
      </c>
      <c r="BF187" s="108">
        <v>14</v>
      </c>
      <c r="BG187" s="108">
        <v>15</v>
      </c>
      <c r="BI187" s="174" t="s">
        <v>54</v>
      </c>
      <c r="BJ187" s="226" t="s">
        <v>69</v>
      </c>
      <c r="BK187" s="226" t="s">
        <v>70</v>
      </c>
      <c r="BL187" s="226" t="s">
        <v>71</v>
      </c>
      <c r="BM187" s="226" t="s">
        <v>72</v>
      </c>
      <c r="BN187" s="226" t="s">
        <v>57</v>
      </c>
      <c r="BO187" s="226" t="s">
        <v>58</v>
      </c>
      <c r="BP187" s="226" t="s">
        <v>25</v>
      </c>
    </row>
    <row r="188" spans="1:68" s="51" customFormat="1" ht="18">
      <c r="A188" s="48" t="str">
        <f>A182</f>
        <v>Grupo</v>
      </c>
      <c r="B188" s="49" t="s">
        <v>12</v>
      </c>
      <c r="C188" s="50" t="s">
        <v>2</v>
      </c>
      <c r="D188" s="97" t="s">
        <v>15</v>
      </c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119"/>
      <c r="U188" s="127">
        <f>SUM(Z188:AI190)</f>
        <v>0</v>
      </c>
      <c r="V188" s="127">
        <f>SUM(AL188:AU190)</f>
        <v>0</v>
      </c>
      <c r="W188" s="127">
        <f>SUM(AX188:BG190)</f>
        <v>0</v>
      </c>
      <c r="Y188" s="122">
        <v>4</v>
      </c>
      <c r="Z188" s="109">
        <f>1*IF(AND(Z187=C187,Y188=D190),1,0)</f>
        <v>0</v>
      </c>
      <c r="AA188" s="109">
        <f>3*IF(AND(AA187=C187,Y188=D190),1,0)</f>
        <v>0</v>
      </c>
      <c r="AB188" s="109">
        <f>6*IF(AND(AB187=C187,Y188=D190),1,0)</f>
        <v>0</v>
      </c>
      <c r="AC188" s="109">
        <f>10*IF(AND(AC187=C187,Y188=D190),1,0)</f>
        <v>0</v>
      </c>
      <c r="AD188" s="109">
        <f>15*IF(AND(AD187=C187,Y188=D190),1,0)</f>
        <v>0</v>
      </c>
      <c r="AE188" s="109">
        <f>21*IF(AND(AE187=C187,Y188=D190),1,0)</f>
        <v>0</v>
      </c>
      <c r="AF188" s="109">
        <f>28*IF(AND(AF187=C187,Y188=D190),1,0)</f>
        <v>0</v>
      </c>
      <c r="AG188" s="109">
        <f>36*IF(AND(AG187=C187,Y188=D190),1,0)</f>
        <v>0</v>
      </c>
      <c r="AH188" s="109">
        <f>45*IF(AND(AH187=C187,Y188=D190),1,0)</f>
        <v>0</v>
      </c>
      <c r="AI188" s="109">
        <f>55*IF(AND(AI187=C187,Y188=D190),1,0)</f>
        <v>0</v>
      </c>
      <c r="AJ188" s="124"/>
      <c r="AK188" s="109">
        <v>4</v>
      </c>
      <c r="AL188" s="109">
        <v>0</v>
      </c>
      <c r="AM188" s="109">
        <v>0</v>
      </c>
      <c r="AN188" s="109">
        <v>0</v>
      </c>
      <c r="AO188" s="109">
        <v>0</v>
      </c>
      <c r="AP188" s="109">
        <v>0</v>
      </c>
      <c r="AQ188" s="109">
        <v>0</v>
      </c>
      <c r="AR188" s="109">
        <v>0</v>
      </c>
      <c r="AS188" s="109">
        <v>0</v>
      </c>
      <c r="AT188" s="109">
        <v>0</v>
      </c>
      <c r="AU188" s="109">
        <v>0</v>
      </c>
      <c r="AV188" s="124"/>
      <c r="AW188" s="109">
        <v>4</v>
      </c>
      <c r="AX188" s="109">
        <v>0</v>
      </c>
      <c r="AY188" s="109">
        <v>0</v>
      </c>
      <c r="AZ188" s="109">
        <v>0</v>
      </c>
      <c r="BA188" s="109">
        <v>0</v>
      </c>
      <c r="BB188" s="109">
        <v>0</v>
      </c>
      <c r="BC188" s="109">
        <v>0</v>
      </c>
      <c r="BD188" s="109">
        <v>0</v>
      </c>
      <c r="BE188" s="109">
        <v>0</v>
      </c>
      <c r="BF188" s="109">
        <v>0</v>
      </c>
      <c r="BG188" s="109">
        <v>0</v>
      </c>
      <c r="BI188" s="176"/>
      <c r="BJ188" s="175">
        <f aca="true" t="shared" si="58" ref="BJ188:BP188">IF($D189="","",IF($D189=BJ187,"X",""))</f>
      </c>
      <c r="BK188" s="175">
        <f t="shared" si="58"/>
      </c>
      <c r="BL188" s="175">
        <f t="shared" si="58"/>
      </c>
      <c r="BM188" s="175">
        <f t="shared" si="58"/>
      </c>
      <c r="BN188" s="175">
        <f t="shared" si="58"/>
      </c>
      <c r="BO188" s="175">
        <f t="shared" si="58"/>
      </c>
      <c r="BP188" s="175">
        <f t="shared" si="58"/>
      </c>
    </row>
    <row r="189" spans="1:68" s="55" customFormat="1" ht="12.75">
      <c r="A189" s="52" t="str">
        <f>A183</f>
        <v>001</v>
      </c>
      <c r="B189" s="53">
        <f>IF(AND(C187&gt;=6,C187&lt;&gt;"",B$27&lt;&gt;""),B$27,"")</f>
      </c>
      <c r="C189" s="38">
        <f>IF(AND(C187&gt;0,C187&lt;&gt;"",C$27&lt;&gt;""),C$27,"")</f>
      </c>
      <c r="D189" s="201">
        <f>IF(AND(C187&gt;=6,B189&lt;&gt;"",C189&lt;&gt;""),CHOOSE(SUM(E189:S189)+1,"0","1","2","3","Quadra","Quina","SENA","Verifique","Verifique","Verifique","Verifique","Verifique","Verifique","Verifique","Verifique","Verifique"),"")</f>
      </c>
      <c r="E189" s="263">
        <f aca="true" t="shared" si="59" ref="E189:S189">IF(E188&lt;&gt;"",IF(SUMIF($E$27:$J$27,E188,$E$27:$J$27)=E188,1,0),0)</f>
        <v>0</v>
      </c>
      <c r="F189" s="263">
        <f t="shared" si="59"/>
        <v>0</v>
      </c>
      <c r="G189" s="263">
        <f t="shared" si="59"/>
        <v>0</v>
      </c>
      <c r="H189" s="263">
        <f t="shared" si="59"/>
        <v>0</v>
      </c>
      <c r="I189" s="263">
        <f t="shared" si="59"/>
        <v>0</v>
      </c>
      <c r="J189" s="263">
        <f t="shared" si="59"/>
        <v>0</v>
      </c>
      <c r="K189" s="263">
        <f t="shared" si="59"/>
        <v>0</v>
      </c>
      <c r="L189" s="263">
        <f t="shared" si="59"/>
        <v>0</v>
      </c>
      <c r="M189" s="263">
        <f t="shared" si="59"/>
        <v>0</v>
      </c>
      <c r="N189" s="263">
        <f t="shared" si="59"/>
        <v>0</v>
      </c>
      <c r="O189" s="263">
        <f t="shared" si="59"/>
        <v>0</v>
      </c>
      <c r="P189" s="263">
        <f t="shared" si="59"/>
        <v>0</v>
      </c>
      <c r="Q189" s="263">
        <f t="shared" si="59"/>
        <v>0</v>
      </c>
      <c r="R189" s="263">
        <f t="shared" si="59"/>
        <v>0</v>
      </c>
      <c r="S189" s="263">
        <f t="shared" si="59"/>
        <v>0</v>
      </c>
      <c r="T189" s="120"/>
      <c r="Y189" s="125">
        <v>5</v>
      </c>
      <c r="Z189" s="126">
        <v>0</v>
      </c>
      <c r="AA189" s="109">
        <f>5*IF(AND(AA187=C187,Y189=D190),1,0)</f>
        <v>0</v>
      </c>
      <c r="AB189" s="109">
        <f>15*IF(AND(AB187=C187,Y189=D190),1,0)</f>
        <v>0</v>
      </c>
      <c r="AC189" s="109">
        <f>30*IF(AND(AC187=C187,Y189=D190),1,0)</f>
        <v>0</v>
      </c>
      <c r="AD189" s="109">
        <f>50*IF(AND(AD187=C187,Y189=D190),1,0)</f>
        <v>0</v>
      </c>
      <c r="AE189" s="109">
        <f>75*IF(AND(AE187=C187,Y189=D190),1,0)</f>
        <v>0</v>
      </c>
      <c r="AF189" s="109">
        <f>105*IF(AND(AF187=C187,Y189=D190),1,0)</f>
        <v>0</v>
      </c>
      <c r="AG189" s="109">
        <f>140*IF(AND(AG187=C187,Y189=D190),1,0)</f>
        <v>0</v>
      </c>
      <c r="AH189" s="109">
        <f>180*IF(AND(AH187=C187,Y189=D190),1,0)</f>
        <v>0</v>
      </c>
      <c r="AI189" s="109">
        <f>225*IF(AND(AI187=C187,Y189=D190),1,0)</f>
        <v>0</v>
      </c>
      <c r="AJ189" s="126"/>
      <c r="AK189" s="126">
        <v>5</v>
      </c>
      <c r="AL189" s="109">
        <f>1*IF(AND(AL187=C187,AK189=D190),1,0)</f>
        <v>0</v>
      </c>
      <c r="AM189" s="109">
        <f>2*IF(AND(AM187=C187,AK189=D190),1,0)</f>
        <v>0</v>
      </c>
      <c r="AN189" s="109">
        <f>3*IF(AND(AN187=C187,AK189=D190),1,0)</f>
        <v>0</v>
      </c>
      <c r="AO189" s="109">
        <f>4*IF(AND(AO187=C187,AK189=D190),1,0)</f>
        <v>0</v>
      </c>
      <c r="AP189" s="109">
        <f>5*IF(AND(AP187=C187,AK189=D190),1,0)</f>
        <v>0</v>
      </c>
      <c r="AQ189" s="109">
        <f>6*IF(AND(AQ187=C187,AK189=D190),1,0)</f>
        <v>0</v>
      </c>
      <c r="AR189" s="109">
        <f>7*IF(AND(AR187=C187,AK189=D190),1,0)</f>
        <v>0</v>
      </c>
      <c r="AS189" s="109">
        <f>8*IF(AND(AS187=C187,AK189=D190),1,0)</f>
        <v>0</v>
      </c>
      <c r="AT189" s="109">
        <f>9*IF(AND(AT187=C187,AK189=D190),1,0)</f>
        <v>0</v>
      </c>
      <c r="AU189" s="109">
        <f>10*IF(AND(AU187=C187,AK189=D190),1,0)</f>
        <v>0</v>
      </c>
      <c r="AV189" s="126"/>
      <c r="AW189" s="126">
        <v>5</v>
      </c>
      <c r="AX189" s="109">
        <v>0</v>
      </c>
      <c r="AY189" s="109">
        <v>0</v>
      </c>
      <c r="AZ189" s="109">
        <v>0</v>
      </c>
      <c r="BA189" s="109">
        <v>0</v>
      </c>
      <c r="BB189" s="109">
        <v>0</v>
      </c>
      <c r="BC189" s="109">
        <v>0</v>
      </c>
      <c r="BD189" s="109">
        <v>0</v>
      </c>
      <c r="BE189" s="109">
        <v>0</v>
      </c>
      <c r="BF189" s="109">
        <v>0</v>
      </c>
      <c r="BG189" s="109">
        <v>0</v>
      </c>
      <c r="BI189" s="176"/>
      <c r="BJ189" s="176"/>
      <c r="BK189" s="176"/>
      <c r="BL189" s="176"/>
      <c r="BM189" s="176"/>
      <c r="BN189" s="176"/>
      <c r="BO189" s="176"/>
      <c r="BP189" s="176"/>
    </row>
    <row r="190" spans="1:59" ht="15">
      <c r="A190" s="56"/>
      <c r="B190" s="206" t="s">
        <v>62</v>
      </c>
      <c r="C190" s="208">
        <f>C184+1</f>
        <v>27</v>
      </c>
      <c r="D190" s="129">
        <f>SUM(E189:S189)</f>
        <v>0</v>
      </c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17"/>
      <c r="U190" s="82"/>
      <c r="V190" s="117"/>
      <c r="W190" s="117"/>
      <c r="Y190" s="122">
        <v>6</v>
      </c>
      <c r="Z190" s="108">
        <v>0</v>
      </c>
      <c r="AA190" s="109">
        <v>0</v>
      </c>
      <c r="AB190" s="109">
        <f>15*IF(AND(AB187=C187,Y190=D190),1,0)</f>
        <v>0</v>
      </c>
      <c r="AC190" s="109">
        <f>45*IF(AND(AC187=C187,Y190=D190),1,0)</f>
        <v>0</v>
      </c>
      <c r="AD190" s="109">
        <f>90*IF(AND(AD187=C187,Y190=D190),1,0)</f>
        <v>0</v>
      </c>
      <c r="AE190" s="109">
        <f>150*IF(AND(AE187=C187,Y190=D190),1,0)</f>
        <v>0</v>
      </c>
      <c r="AF190" s="109">
        <f>225*IF(AND(AF187=C187,Y190=D190),1,0)</f>
        <v>0</v>
      </c>
      <c r="AG190" s="109">
        <f>315*IF(AND(AG187=C187,Y190=D190),1,0)</f>
        <v>0</v>
      </c>
      <c r="AH190" s="109">
        <f>420*IF(AND(AH187=C187,Y190=D190),1,0)</f>
        <v>0</v>
      </c>
      <c r="AI190" s="109">
        <f>540*IF(AND(AI187=C187,Y190=D190),1,0)</f>
        <v>0</v>
      </c>
      <c r="AJ190" s="108"/>
      <c r="AK190" s="108">
        <v>6</v>
      </c>
      <c r="AL190" s="108">
        <v>0</v>
      </c>
      <c r="AM190" s="109">
        <f>6*IF(AND(AM187=C187,AK190=D190),1,0)</f>
        <v>0</v>
      </c>
      <c r="AN190" s="109">
        <f>12*IF(AND(AN187=C187,AK190=D190),1,0)</f>
        <v>0</v>
      </c>
      <c r="AO190" s="109">
        <f>18*IF(AND(AO187=C187,AK190=D190),1,0)</f>
        <v>0</v>
      </c>
      <c r="AP190" s="109">
        <f>24*IF(AND(AP187=C187,AK190=D190),1,0)</f>
        <v>0</v>
      </c>
      <c r="AQ190" s="109">
        <f>30*IF(AND(AQ187=C187,AK190=D190),1,0)</f>
        <v>0</v>
      </c>
      <c r="AR190" s="109">
        <f>36*IF(AND(AR187=C187,AK190=D190),1,0)</f>
        <v>0</v>
      </c>
      <c r="AS190" s="109">
        <f>42*IF(AND(AS187=C187,AK190=D190),1,0)</f>
        <v>0</v>
      </c>
      <c r="AT190" s="109">
        <f>48*IF(AND(AT187=C187,AK190=D190),1,0)</f>
        <v>0</v>
      </c>
      <c r="AU190" s="109">
        <f>54*IF(AND(AU187=C187,AK190=D190),1,0)</f>
        <v>0</v>
      </c>
      <c r="AV190" s="108"/>
      <c r="AW190" s="108">
        <v>6</v>
      </c>
      <c r="AX190" s="109">
        <f>1*IF(AND(AX187=C187,AW190=D190),1,0)</f>
        <v>0</v>
      </c>
      <c r="AY190" s="109">
        <f>1*IF(AND(AY187=C187,AW190=D190),1,0)</f>
        <v>0</v>
      </c>
      <c r="AZ190" s="109">
        <f>1*IF(AND(AZ187=C187,AW190=D190),1,0)</f>
        <v>0</v>
      </c>
      <c r="BA190" s="109">
        <f>1*IF(AND(BA187=C187,AW190=D190),1,0)</f>
        <v>0</v>
      </c>
      <c r="BB190" s="109">
        <f>1*IF(AND(BB187=C187,AW190=D190),1,0)</f>
        <v>0</v>
      </c>
      <c r="BC190" s="109">
        <f>1*IF(AND(BC187=C187,AW190=D190),1,0)</f>
        <v>0</v>
      </c>
      <c r="BD190" s="109">
        <f>1*IF(AND(BD187=C187,AW190=D190),1,0)</f>
        <v>0</v>
      </c>
      <c r="BE190" s="109">
        <f>1*IF(AND(BE187=C187,AW190=D190),1,0)</f>
        <v>0</v>
      </c>
      <c r="BF190" s="109">
        <f>1*IF(AND(BF187=C187,AW190=D190),1,0)</f>
        <v>0</v>
      </c>
      <c r="BG190" s="109">
        <f>1*IF(AND(BG187=C187,AW190=D190),1,0)</f>
        <v>0</v>
      </c>
    </row>
    <row r="191" spans="1:57" ht="12.75">
      <c r="A191" s="30"/>
      <c r="B191" s="31"/>
      <c r="T191" s="32"/>
      <c r="W191" s="92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I191" s="106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U191" s="80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</row>
    <row r="192" spans="1:20" ht="12.75">
      <c r="A192" s="30"/>
      <c r="B192" s="31"/>
      <c r="C192" s="41"/>
      <c r="D192" s="104"/>
      <c r="E192" s="41"/>
      <c r="F192" s="41"/>
      <c r="G192" s="41"/>
      <c r="T192" s="32"/>
    </row>
    <row r="193" spans="1:68" s="47" customFormat="1" ht="23.25">
      <c r="A193" s="42"/>
      <c r="B193" s="43">
        <f>IF(COUNTIF(E194:S194,"&gt;0")&gt;=6,"Cartão com","")</f>
      </c>
      <c r="C193" s="44">
        <f>IF(COUNTIF(E194:S194,"&gt;0")&gt;=6,COUNTIF(E194:S194,"&gt;0"),"")</f>
      </c>
      <c r="D193" s="102">
        <f>IF(COUNTIF(E194:S194,"&gt;0")&gt;=6,"dezenas","")</f>
      </c>
      <c r="E193" s="45">
        <v>1</v>
      </c>
      <c r="F193" s="46">
        <v>2</v>
      </c>
      <c r="G193" s="46">
        <v>3</v>
      </c>
      <c r="H193" s="45">
        <v>4</v>
      </c>
      <c r="I193" s="45">
        <v>5</v>
      </c>
      <c r="J193" s="45">
        <v>6</v>
      </c>
      <c r="K193" s="45">
        <v>7</v>
      </c>
      <c r="L193" s="45">
        <v>8</v>
      </c>
      <c r="M193" s="45">
        <v>9</v>
      </c>
      <c r="N193" s="45">
        <v>10</v>
      </c>
      <c r="O193" s="45">
        <v>11</v>
      </c>
      <c r="P193" s="45">
        <v>12</v>
      </c>
      <c r="Q193" s="45">
        <v>13</v>
      </c>
      <c r="R193" s="45">
        <v>14</v>
      </c>
      <c r="S193" s="45">
        <v>15</v>
      </c>
      <c r="T193" s="118"/>
      <c r="U193" s="128" t="s">
        <v>23</v>
      </c>
      <c r="V193" s="128" t="s">
        <v>24</v>
      </c>
      <c r="W193" s="128" t="s">
        <v>25</v>
      </c>
      <c r="Y193" s="121" t="s">
        <v>32</v>
      </c>
      <c r="Z193" s="122">
        <v>6</v>
      </c>
      <c r="AA193" s="122">
        <v>7</v>
      </c>
      <c r="AB193" s="122">
        <v>8</v>
      </c>
      <c r="AC193" s="122">
        <v>9</v>
      </c>
      <c r="AD193" s="122">
        <v>10</v>
      </c>
      <c r="AE193" s="122">
        <v>11</v>
      </c>
      <c r="AF193" s="122">
        <v>12</v>
      </c>
      <c r="AG193" s="122">
        <v>13</v>
      </c>
      <c r="AH193" s="122">
        <v>14</v>
      </c>
      <c r="AI193" s="122">
        <v>15</v>
      </c>
      <c r="AJ193" s="123"/>
      <c r="AK193" s="121" t="s">
        <v>33</v>
      </c>
      <c r="AL193" s="108">
        <v>6</v>
      </c>
      <c r="AM193" s="108">
        <v>7</v>
      </c>
      <c r="AN193" s="108">
        <v>8</v>
      </c>
      <c r="AO193" s="108">
        <v>9</v>
      </c>
      <c r="AP193" s="108">
        <v>10</v>
      </c>
      <c r="AQ193" s="108">
        <v>11</v>
      </c>
      <c r="AR193" s="108">
        <v>12</v>
      </c>
      <c r="AS193" s="108">
        <v>13</v>
      </c>
      <c r="AT193" s="108">
        <v>14</v>
      </c>
      <c r="AU193" s="108">
        <v>15</v>
      </c>
      <c r="AV193" s="123"/>
      <c r="AW193" s="121" t="s">
        <v>34</v>
      </c>
      <c r="AX193" s="108">
        <v>6</v>
      </c>
      <c r="AY193" s="108">
        <v>7</v>
      </c>
      <c r="AZ193" s="108">
        <v>8</v>
      </c>
      <c r="BA193" s="108">
        <v>9</v>
      </c>
      <c r="BB193" s="108">
        <v>10</v>
      </c>
      <c r="BC193" s="108">
        <v>11</v>
      </c>
      <c r="BD193" s="108">
        <v>12</v>
      </c>
      <c r="BE193" s="108">
        <v>13</v>
      </c>
      <c r="BF193" s="108">
        <v>14</v>
      </c>
      <c r="BG193" s="108">
        <v>15</v>
      </c>
      <c r="BI193" s="174" t="s">
        <v>54</v>
      </c>
      <c r="BJ193" s="226" t="s">
        <v>69</v>
      </c>
      <c r="BK193" s="226" t="s">
        <v>70</v>
      </c>
      <c r="BL193" s="226" t="s">
        <v>71</v>
      </c>
      <c r="BM193" s="226" t="s">
        <v>72</v>
      </c>
      <c r="BN193" s="226" t="s">
        <v>57</v>
      </c>
      <c r="BO193" s="226" t="s">
        <v>58</v>
      </c>
      <c r="BP193" s="226" t="s">
        <v>25</v>
      </c>
    </row>
    <row r="194" spans="1:68" s="51" customFormat="1" ht="18">
      <c r="A194" s="48" t="str">
        <f>A188</f>
        <v>Grupo</v>
      </c>
      <c r="B194" s="49" t="s">
        <v>12</v>
      </c>
      <c r="C194" s="50" t="s">
        <v>2</v>
      </c>
      <c r="D194" s="97" t="s">
        <v>15</v>
      </c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262"/>
      <c r="T194" s="119"/>
      <c r="U194" s="127">
        <f>SUM(Z194:AI196)</f>
        <v>0</v>
      </c>
      <c r="V194" s="127">
        <f>SUM(AL194:AU196)</f>
        <v>0</v>
      </c>
      <c r="W194" s="127">
        <f>SUM(AX194:BG196)</f>
        <v>0</v>
      </c>
      <c r="Y194" s="122">
        <v>4</v>
      </c>
      <c r="Z194" s="109">
        <f>1*IF(AND(Z193=C193,Y194=D196),1,0)</f>
        <v>0</v>
      </c>
      <c r="AA194" s="109">
        <f>3*IF(AND(AA193=C193,Y194=D196),1,0)</f>
        <v>0</v>
      </c>
      <c r="AB194" s="109">
        <f>6*IF(AND(AB193=C193,Y194=D196),1,0)</f>
        <v>0</v>
      </c>
      <c r="AC194" s="109">
        <f>10*IF(AND(AC193=C193,Y194=D196),1,0)</f>
        <v>0</v>
      </c>
      <c r="AD194" s="109">
        <f>15*IF(AND(AD193=C193,Y194=D196),1,0)</f>
        <v>0</v>
      </c>
      <c r="AE194" s="109">
        <f>21*IF(AND(AE193=C193,Y194=D196),1,0)</f>
        <v>0</v>
      </c>
      <c r="AF194" s="109">
        <f>28*IF(AND(AF193=C193,Y194=D196),1,0)</f>
        <v>0</v>
      </c>
      <c r="AG194" s="109">
        <f>36*IF(AND(AG193=C193,Y194=D196),1,0)</f>
        <v>0</v>
      </c>
      <c r="AH194" s="109">
        <f>45*IF(AND(AH193=C193,Y194=D196),1,0)</f>
        <v>0</v>
      </c>
      <c r="AI194" s="109">
        <f>55*IF(AND(AI193=C193,Y194=D196),1,0)</f>
        <v>0</v>
      </c>
      <c r="AJ194" s="124"/>
      <c r="AK194" s="109">
        <v>4</v>
      </c>
      <c r="AL194" s="109">
        <v>0</v>
      </c>
      <c r="AM194" s="109">
        <v>0</v>
      </c>
      <c r="AN194" s="109">
        <v>0</v>
      </c>
      <c r="AO194" s="109">
        <v>0</v>
      </c>
      <c r="AP194" s="109">
        <v>0</v>
      </c>
      <c r="AQ194" s="109">
        <v>0</v>
      </c>
      <c r="AR194" s="109">
        <v>0</v>
      </c>
      <c r="AS194" s="109">
        <v>0</v>
      </c>
      <c r="AT194" s="109">
        <v>0</v>
      </c>
      <c r="AU194" s="109">
        <v>0</v>
      </c>
      <c r="AV194" s="124"/>
      <c r="AW194" s="109">
        <v>4</v>
      </c>
      <c r="AX194" s="109">
        <v>0</v>
      </c>
      <c r="AY194" s="109">
        <v>0</v>
      </c>
      <c r="AZ194" s="109">
        <v>0</v>
      </c>
      <c r="BA194" s="109">
        <v>0</v>
      </c>
      <c r="BB194" s="109">
        <v>0</v>
      </c>
      <c r="BC194" s="109">
        <v>0</v>
      </c>
      <c r="BD194" s="109">
        <v>0</v>
      </c>
      <c r="BE194" s="109">
        <v>0</v>
      </c>
      <c r="BF194" s="109">
        <v>0</v>
      </c>
      <c r="BG194" s="109">
        <v>0</v>
      </c>
      <c r="BI194" s="176"/>
      <c r="BJ194" s="175">
        <f aca="true" t="shared" si="60" ref="BJ194:BP194">IF($D195="","",IF($D195=BJ193,"X",""))</f>
      </c>
      <c r="BK194" s="175">
        <f t="shared" si="60"/>
      </c>
      <c r="BL194" s="175">
        <f t="shared" si="60"/>
      </c>
      <c r="BM194" s="175">
        <f t="shared" si="60"/>
      </c>
      <c r="BN194" s="175">
        <f t="shared" si="60"/>
      </c>
      <c r="BO194" s="175">
        <f t="shared" si="60"/>
      </c>
      <c r="BP194" s="175">
        <f t="shared" si="60"/>
      </c>
    </row>
    <row r="195" spans="1:68" s="55" customFormat="1" ht="12.75">
      <c r="A195" s="52" t="str">
        <f>A189</f>
        <v>001</v>
      </c>
      <c r="B195" s="53">
        <f>IF(AND(C193&gt;=6,C193&lt;&gt;"",B$27&lt;&gt;""),B$27,"")</f>
      </c>
      <c r="C195" s="38">
        <f>IF(AND(C193&gt;0,C193&lt;&gt;"",C$27&lt;&gt;""),C$27,"")</f>
      </c>
      <c r="D195" s="201">
        <f>IF(AND(C193&gt;=6,B195&lt;&gt;"",C195&lt;&gt;""),CHOOSE(SUM(E195:S195)+1,"0","1","2","3","Quadra","Quina","SENA","Verifique","Verifique","Verifique","Verifique","Verifique","Verifique","Verifique","Verifique","Verifique"),"")</f>
      </c>
      <c r="E195" s="263">
        <f aca="true" t="shared" si="61" ref="E195:S195">IF(E194&lt;&gt;"",IF(SUMIF($E$27:$J$27,E194,$E$27:$J$27)=E194,1,0),0)</f>
        <v>0</v>
      </c>
      <c r="F195" s="263">
        <f t="shared" si="61"/>
        <v>0</v>
      </c>
      <c r="G195" s="263">
        <f t="shared" si="61"/>
        <v>0</v>
      </c>
      <c r="H195" s="263">
        <f t="shared" si="61"/>
        <v>0</v>
      </c>
      <c r="I195" s="263">
        <f t="shared" si="61"/>
        <v>0</v>
      </c>
      <c r="J195" s="263">
        <f t="shared" si="61"/>
        <v>0</v>
      </c>
      <c r="K195" s="263">
        <f t="shared" si="61"/>
        <v>0</v>
      </c>
      <c r="L195" s="263">
        <f t="shared" si="61"/>
        <v>0</v>
      </c>
      <c r="M195" s="263">
        <f t="shared" si="61"/>
        <v>0</v>
      </c>
      <c r="N195" s="263">
        <f t="shared" si="61"/>
        <v>0</v>
      </c>
      <c r="O195" s="263">
        <f t="shared" si="61"/>
        <v>0</v>
      </c>
      <c r="P195" s="263">
        <f t="shared" si="61"/>
        <v>0</v>
      </c>
      <c r="Q195" s="263">
        <f t="shared" si="61"/>
        <v>0</v>
      </c>
      <c r="R195" s="263">
        <f t="shared" si="61"/>
        <v>0</v>
      </c>
      <c r="S195" s="263">
        <f t="shared" si="61"/>
        <v>0</v>
      </c>
      <c r="T195" s="120"/>
      <c r="Y195" s="125">
        <v>5</v>
      </c>
      <c r="Z195" s="126">
        <v>0</v>
      </c>
      <c r="AA195" s="109">
        <f>5*IF(AND(AA193=C193,Y195=D196),1,0)</f>
        <v>0</v>
      </c>
      <c r="AB195" s="109">
        <f>15*IF(AND(AB193=C193,Y195=D196),1,0)</f>
        <v>0</v>
      </c>
      <c r="AC195" s="109">
        <f>30*IF(AND(AC193=C193,Y195=D196),1,0)</f>
        <v>0</v>
      </c>
      <c r="AD195" s="109">
        <f>50*IF(AND(AD193=C193,Y195=D196),1,0)</f>
        <v>0</v>
      </c>
      <c r="AE195" s="109">
        <f>75*IF(AND(AE193=C193,Y195=D196),1,0)</f>
        <v>0</v>
      </c>
      <c r="AF195" s="109">
        <f>105*IF(AND(AF193=C193,Y195=D196),1,0)</f>
        <v>0</v>
      </c>
      <c r="AG195" s="109">
        <f>140*IF(AND(AG193=C193,Y195=D196),1,0)</f>
        <v>0</v>
      </c>
      <c r="AH195" s="109">
        <f>180*IF(AND(AH193=C193,Y195=D196),1,0)</f>
        <v>0</v>
      </c>
      <c r="AI195" s="109">
        <f>225*IF(AND(AI193=C193,Y195=D196),1,0)</f>
        <v>0</v>
      </c>
      <c r="AJ195" s="126"/>
      <c r="AK195" s="126">
        <v>5</v>
      </c>
      <c r="AL195" s="109">
        <f>1*IF(AND(AL193=C193,AK195=D196),1,0)</f>
        <v>0</v>
      </c>
      <c r="AM195" s="109">
        <f>2*IF(AND(AM193=C193,AK195=D196),1,0)</f>
        <v>0</v>
      </c>
      <c r="AN195" s="109">
        <f>3*IF(AND(AN193=C193,AK195=D196),1,0)</f>
        <v>0</v>
      </c>
      <c r="AO195" s="109">
        <f>4*IF(AND(AO193=C193,AK195=D196),1,0)</f>
        <v>0</v>
      </c>
      <c r="AP195" s="109">
        <f>5*IF(AND(AP193=C193,AK195=D196),1,0)</f>
        <v>0</v>
      </c>
      <c r="AQ195" s="109">
        <f>6*IF(AND(AQ193=C193,AK195=D196),1,0)</f>
        <v>0</v>
      </c>
      <c r="AR195" s="109">
        <f>7*IF(AND(AR193=C193,AK195=D196),1,0)</f>
        <v>0</v>
      </c>
      <c r="AS195" s="109">
        <f>8*IF(AND(AS193=C193,AK195=D196),1,0)</f>
        <v>0</v>
      </c>
      <c r="AT195" s="109">
        <f>9*IF(AND(AT193=C193,AK195=D196),1,0)</f>
        <v>0</v>
      </c>
      <c r="AU195" s="109">
        <f>10*IF(AND(AU193=C193,AK195=D196),1,0)</f>
        <v>0</v>
      </c>
      <c r="AV195" s="126"/>
      <c r="AW195" s="126">
        <v>5</v>
      </c>
      <c r="AX195" s="109">
        <v>0</v>
      </c>
      <c r="AY195" s="109">
        <v>0</v>
      </c>
      <c r="AZ195" s="109">
        <v>0</v>
      </c>
      <c r="BA195" s="109">
        <v>0</v>
      </c>
      <c r="BB195" s="109">
        <v>0</v>
      </c>
      <c r="BC195" s="109">
        <v>0</v>
      </c>
      <c r="BD195" s="109">
        <v>0</v>
      </c>
      <c r="BE195" s="109">
        <v>0</v>
      </c>
      <c r="BF195" s="109">
        <v>0</v>
      </c>
      <c r="BG195" s="109">
        <v>0</v>
      </c>
      <c r="BI195" s="176"/>
      <c r="BJ195" s="176"/>
      <c r="BK195" s="176"/>
      <c r="BL195" s="176"/>
      <c r="BM195" s="176"/>
      <c r="BN195" s="176"/>
      <c r="BO195" s="176"/>
      <c r="BP195" s="176"/>
    </row>
    <row r="196" spans="1:59" ht="15">
      <c r="A196" s="56"/>
      <c r="B196" s="206" t="s">
        <v>62</v>
      </c>
      <c r="C196" s="208">
        <f>C190+1</f>
        <v>28</v>
      </c>
      <c r="D196" s="129">
        <f>SUM(E195:S195)</f>
        <v>0</v>
      </c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17"/>
      <c r="U196" s="82"/>
      <c r="V196" s="117"/>
      <c r="W196" s="117"/>
      <c r="Y196" s="122">
        <v>6</v>
      </c>
      <c r="Z196" s="108">
        <v>0</v>
      </c>
      <c r="AA196" s="109">
        <v>0</v>
      </c>
      <c r="AB196" s="109">
        <f>15*IF(AND(AB193=C193,Y196=D196),1,0)</f>
        <v>0</v>
      </c>
      <c r="AC196" s="109">
        <f>45*IF(AND(AC193=C193,Y196=D196),1,0)</f>
        <v>0</v>
      </c>
      <c r="AD196" s="109">
        <f>90*IF(AND(AD193=C193,Y196=D196),1,0)</f>
        <v>0</v>
      </c>
      <c r="AE196" s="109">
        <f>150*IF(AND(AE193=C193,Y196=D196),1,0)</f>
        <v>0</v>
      </c>
      <c r="AF196" s="109">
        <f>225*IF(AND(AF193=C193,Y196=D196),1,0)</f>
        <v>0</v>
      </c>
      <c r="AG196" s="109">
        <f>315*IF(AND(AG193=C193,Y196=D196),1,0)</f>
        <v>0</v>
      </c>
      <c r="AH196" s="109">
        <f>420*IF(AND(AH193=C193,Y196=D196),1,0)</f>
        <v>0</v>
      </c>
      <c r="AI196" s="109">
        <f>540*IF(AND(AI193=C193,Y196=D196),1,0)</f>
        <v>0</v>
      </c>
      <c r="AJ196" s="108"/>
      <c r="AK196" s="108">
        <v>6</v>
      </c>
      <c r="AL196" s="108">
        <v>0</v>
      </c>
      <c r="AM196" s="109">
        <f>6*IF(AND(AM193=C193,AK196=D196),1,0)</f>
        <v>0</v>
      </c>
      <c r="AN196" s="109">
        <f>12*IF(AND(AN193=C193,AK196=D196),1,0)</f>
        <v>0</v>
      </c>
      <c r="AO196" s="109">
        <f>18*IF(AND(AO193=C193,AK196=D196),1,0)</f>
        <v>0</v>
      </c>
      <c r="AP196" s="109">
        <f>24*IF(AND(AP193=C193,AK196=D196),1,0)</f>
        <v>0</v>
      </c>
      <c r="AQ196" s="109">
        <f>30*IF(AND(AQ193=C193,AK196=D196),1,0)</f>
        <v>0</v>
      </c>
      <c r="AR196" s="109">
        <f>36*IF(AND(AR193=C193,AK196=D196),1,0)</f>
        <v>0</v>
      </c>
      <c r="AS196" s="109">
        <f>42*IF(AND(AS193=C193,AK196=D196),1,0)</f>
        <v>0</v>
      </c>
      <c r="AT196" s="109">
        <f>48*IF(AND(AT193=C193,AK196=D196),1,0)</f>
        <v>0</v>
      </c>
      <c r="AU196" s="109">
        <f>54*IF(AND(AU193=C193,AK196=D196),1,0)</f>
        <v>0</v>
      </c>
      <c r="AV196" s="108"/>
      <c r="AW196" s="108">
        <v>6</v>
      </c>
      <c r="AX196" s="109">
        <f>1*IF(AND(AX193=C193,AW196=D196),1,0)</f>
        <v>0</v>
      </c>
      <c r="AY196" s="109">
        <f>1*IF(AND(AY193=C193,AW196=D196),1,0)</f>
        <v>0</v>
      </c>
      <c r="AZ196" s="109">
        <f>1*IF(AND(AZ193=C193,AW196=D196),1,0)</f>
        <v>0</v>
      </c>
      <c r="BA196" s="109">
        <f>1*IF(AND(BA193=C193,AW196=D196),1,0)</f>
        <v>0</v>
      </c>
      <c r="BB196" s="109">
        <f>1*IF(AND(BB193=C193,AW196=D196),1,0)</f>
        <v>0</v>
      </c>
      <c r="BC196" s="109">
        <f>1*IF(AND(BC193=C193,AW196=D196),1,0)</f>
        <v>0</v>
      </c>
      <c r="BD196" s="109">
        <f>1*IF(AND(BD193=C193,AW196=D196),1,0)</f>
        <v>0</v>
      </c>
      <c r="BE196" s="109">
        <f>1*IF(AND(BE193=C193,AW196=D196),1,0)</f>
        <v>0</v>
      </c>
      <c r="BF196" s="109">
        <f>1*IF(AND(BF193=C193,AW196=D196),1,0)</f>
        <v>0</v>
      </c>
      <c r="BG196" s="109">
        <f>1*IF(AND(BG193=C193,AW196=D196),1,0)</f>
        <v>0</v>
      </c>
    </row>
    <row r="197" spans="1:57" ht="12.75">
      <c r="A197" s="30"/>
      <c r="B197" s="31"/>
      <c r="T197" s="32"/>
      <c r="W197" s="92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I197" s="106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U197" s="80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</row>
    <row r="198" spans="1:20" ht="12.75">
      <c r="A198" s="30"/>
      <c r="B198" s="31"/>
      <c r="C198" s="41"/>
      <c r="D198" s="104"/>
      <c r="E198" s="41"/>
      <c r="F198" s="41"/>
      <c r="G198" s="41"/>
      <c r="T198" s="32"/>
    </row>
    <row r="199" spans="1:68" s="47" customFormat="1" ht="23.25">
      <c r="A199" s="42"/>
      <c r="B199" s="43">
        <f>IF(COUNTIF(E200:S200,"&gt;0")&gt;=6,"Cartão com","")</f>
      </c>
      <c r="C199" s="44">
        <f>IF(COUNTIF(E200:S200,"&gt;0")&gt;=6,COUNTIF(E200:S200,"&gt;0"),"")</f>
      </c>
      <c r="D199" s="102">
        <f>IF(COUNTIF(E200:S200,"&gt;0")&gt;=6,"dezenas","")</f>
      </c>
      <c r="E199" s="45">
        <v>1</v>
      </c>
      <c r="F199" s="46">
        <v>2</v>
      </c>
      <c r="G199" s="46">
        <v>3</v>
      </c>
      <c r="H199" s="45">
        <v>4</v>
      </c>
      <c r="I199" s="45">
        <v>5</v>
      </c>
      <c r="J199" s="45">
        <v>6</v>
      </c>
      <c r="K199" s="45">
        <v>7</v>
      </c>
      <c r="L199" s="45">
        <v>8</v>
      </c>
      <c r="M199" s="45">
        <v>9</v>
      </c>
      <c r="N199" s="45">
        <v>10</v>
      </c>
      <c r="O199" s="45">
        <v>11</v>
      </c>
      <c r="P199" s="45">
        <v>12</v>
      </c>
      <c r="Q199" s="45">
        <v>13</v>
      </c>
      <c r="R199" s="45">
        <v>14</v>
      </c>
      <c r="S199" s="45">
        <v>15</v>
      </c>
      <c r="T199" s="118"/>
      <c r="U199" s="128" t="s">
        <v>23</v>
      </c>
      <c r="V199" s="128" t="s">
        <v>24</v>
      </c>
      <c r="W199" s="128" t="s">
        <v>25</v>
      </c>
      <c r="Y199" s="121" t="s">
        <v>32</v>
      </c>
      <c r="Z199" s="122">
        <v>6</v>
      </c>
      <c r="AA199" s="122">
        <v>7</v>
      </c>
      <c r="AB199" s="122">
        <v>8</v>
      </c>
      <c r="AC199" s="122">
        <v>9</v>
      </c>
      <c r="AD199" s="122">
        <v>10</v>
      </c>
      <c r="AE199" s="122">
        <v>11</v>
      </c>
      <c r="AF199" s="122">
        <v>12</v>
      </c>
      <c r="AG199" s="122">
        <v>13</v>
      </c>
      <c r="AH199" s="122">
        <v>14</v>
      </c>
      <c r="AI199" s="122">
        <v>15</v>
      </c>
      <c r="AJ199" s="123"/>
      <c r="AK199" s="121" t="s">
        <v>33</v>
      </c>
      <c r="AL199" s="108">
        <v>6</v>
      </c>
      <c r="AM199" s="108">
        <v>7</v>
      </c>
      <c r="AN199" s="108">
        <v>8</v>
      </c>
      <c r="AO199" s="108">
        <v>9</v>
      </c>
      <c r="AP199" s="108">
        <v>10</v>
      </c>
      <c r="AQ199" s="108">
        <v>11</v>
      </c>
      <c r="AR199" s="108">
        <v>12</v>
      </c>
      <c r="AS199" s="108">
        <v>13</v>
      </c>
      <c r="AT199" s="108">
        <v>14</v>
      </c>
      <c r="AU199" s="108">
        <v>15</v>
      </c>
      <c r="AV199" s="123"/>
      <c r="AW199" s="121" t="s">
        <v>34</v>
      </c>
      <c r="AX199" s="108">
        <v>6</v>
      </c>
      <c r="AY199" s="108">
        <v>7</v>
      </c>
      <c r="AZ199" s="108">
        <v>8</v>
      </c>
      <c r="BA199" s="108">
        <v>9</v>
      </c>
      <c r="BB199" s="108">
        <v>10</v>
      </c>
      <c r="BC199" s="108">
        <v>11</v>
      </c>
      <c r="BD199" s="108">
        <v>12</v>
      </c>
      <c r="BE199" s="108">
        <v>13</v>
      </c>
      <c r="BF199" s="108">
        <v>14</v>
      </c>
      <c r="BG199" s="108">
        <v>15</v>
      </c>
      <c r="BI199" s="174" t="s">
        <v>54</v>
      </c>
      <c r="BJ199" s="226" t="s">
        <v>69</v>
      </c>
      <c r="BK199" s="226" t="s">
        <v>70</v>
      </c>
      <c r="BL199" s="226" t="s">
        <v>71</v>
      </c>
      <c r="BM199" s="226" t="s">
        <v>72</v>
      </c>
      <c r="BN199" s="226" t="s">
        <v>57</v>
      </c>
      <c r="BO199" s="226" t="s">
        <v>58</v>
      </c>
      <c r="BP199" s="226" t="s">
        <v>25</v>
      </c>
    </row>
    <row r="200" spans="1:68" s="51" customFormat="1" ht="18">
      <c r="A200" s="48" t="str">
        <f>A194</f>
        <v>Grupo</v>
      </c>
      <c r="B200" s="49" t="s">
        <v>12</v>
      </c>
      <c r="C200" s="50" t="s">
        <v>2</v>
      </c>
      <c r="D200" s="97" t="s">
        <v>15</v>
      </c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/>
      <c r="P200" s="262"/>
      <c r="Q200" s="262"/>
      <c r="R200" s="262"/>
      <c r="S200" s="262"/>
      <c r="T200" s="119"/>
      <c r="U200" s="127">
        <f>SUM(Z200:AI202)</f>
        <v>0</v>
      </c>
      <c r="V200" s="127">
        <f>SUM(AL200:AU202)</f>
        <v>0</v>
      </c>
      <c r="W200" s="127">
        <f>SUM(AX200:BG202)</f>
        <v>0</v>
      </c>
      <c r="Y200" s="122">
        <v>4</v>
      </c>
      <c r="Z200" s="109">
        <f>1*IF(AND(Z199=C199,Y200=D202),1,0)</f>
        <v>0</v>
      </c>
      <c r="AA200" s="109">
        <f>3*IF(AND(AA199=C199,Y200=D202),1,0)</f>
        <v>0</v>
      </c>
      <c r="AB200" s="109">
        <f>6*IF(AND(AB199=C199,Y200=D202),1,0)</f>
        <v>0</v>
      </c>
      <c r="AC200" s="109">
        <f>10*IF(AND(AC199=C199,Y200=D202),1,0)</f>
        <v>0</v>
      </c>
      <c r="AD200" s="109">
        <f>15*IF(AND(AD199=C199,Y200=D202),1,0)</f>
        <v>0</v>
      </c>
      <c r="AE200" s="109">
        <f>21*IF(AND(AE199=C199,Y200=D202),1,0)</f>
        <v>0</v>
      </c>
      <c r="AF200" s="109">
        <f>28*IF(AND(AF199=C199,Y200=D202),1,0)</f>
        <v>0</v>
      </c>
      <c r="AG200" s="109">
        <f>36*IF(AND(AG199=C199,Y200=D202),1,0)</f>
        <v>0</v>
      </c>
      <c r="AH200" s="109">
        <f>45*IF(AND(AH199=C199,Y200=D202),1,0)</f>
        <v>0</v>
      </c>
      <c r="AI200" s="109">
        <f>55*IF(AND(AI199=C199,Y200=D202),1,0)</f>
        <v>0</v>
      </c>
      <c r="AJ200" s="124"/>
      <c r="AK200" s="109">
        <v>4</v>
      </c>
      <c r="AL200" s="109">
        <v>0</v>
      </c>
      <c r="AM200" s="109">
        <v>0</v>
      </c>
      <c r="AN200" s="109">
        <v>0</v>
      </c>
      <c r="AO200" s="109">
        <v>0</v>
      </c>
      <c r="AP200" s="109">
        <v>0</v>
      </c>
      <c r="AQ200" s="109">
        <v>0</v>
      </c>
      <c r="AR200" s="109">
        <v>0</v>
      </c>
      <c r="AS200" s="109">
        <v>0</v>
      </c>
      <c r="AT200" s="109">
        <v>0</v>
      </c>
      <c r="AU200" s="109">
        <v>0</v>
      </c>
      <c r="AV200" s="124"/>
      <c r="AW200" s="109">
        <v>4</v>
      </c>
      <c r="AX200" s="109">
        <v>0</v>
      </c>
      <c r="AY200" s="109">
        <v>0</v>
      </c>
      <c r="AZ200" s="109">
        <v>0</v>
      </c>
      <c r="BA200" s="109">
        <v>0</v>
      </c>
      <c r="BB200" s="109">
        <v>0</v>
      </c>
      <c r="BC200" s="109">
        <v>0</v>
      </c>
      <c r="BD200" s="109">
        <v>0</v>
      </c>
      <c r="BE200" s="109">
        <v>0</v>
      </c>
      <c r="BF200" s="109">
        <v>0</v>
      </c>
      <c r="BG200" s="109">
        <v>0</v>
      </c>
      <c r="BI200" s="176"/>
      <c r="BJ200" s="175">
        <f aca="true" t="shared" si="62" ref="BJ200:BP200">IF($D201="","",IF($D201=BJ199,"X",""))</f>
      </c>
      <c r="BK200" s="175">
        <f t="shared" si="62"/>
      </c>
      <c r="BL200" s="175">
        <f t="shared" si="62"/>
      </c>
      <c r="BM200" s="175">
        <f t="shared" si="62"/>
      </c>
      <c r="BN200" s="175">
        <f t="shared" si="62"/>
      </c>
      <c r="BO200" s="175">
        <f t="shared" si="62"/>
      </c>
      <c r="BP200" s="175">
        <f t="shared" si="62"/>
      </c>
    </row>
    <row r="201" spans="1:68" s="55" customFormat="1" ht="12.75">
      <c r="A201" s="52" t="str">
        <f>A195</f>
        <v>001</v>
      </c>
      <c r="B201" s="53">
        <f>IF(AND(C199&gt;=6,C199&lt;&gt;"",B$27&lt;&gt;""),B$27,"")</f>
      </c>
      <c r="C201" s="38">
        <f>IF(AND(C199&gt;0,C199&lt;&gt;"",C$27&lt;&gt;""),C$27,"")</f>
      </c>
      <c r="D201" s="201">
        <f>IF(AND(C199&gt;=6,B201&lt;&gt;"",C201&lt;&gt;""),CHOOSE(SUM(E201:S201)+1,"0","1","2","3","Quadra","Quina","SENA","Verifique","Verifique","Verifique","Verifique","Verifique","Verifique","Verifique","Verifique","Verifique"),"")</f>
      </c>
      <c r="E201" s="263">
        <f aca="true" t="shared" si="63" ref="E201:S201">IF(E200&lt;&gt;"",IF(SUMIF($E$27:$J$27,E200,$E$27:$J$27)=E200,1,0),0)</f>
        <v>0</v>
      </c>
      <c r="F201" s="263">
        <f t="shared" si="63"/>
        <v>0</v>
      </c>
      <c r="G201" s="263">
        <f t="shared" si="63"/>
        <v>0</v>
      </c>
      <c r="H201" s="263">
        <f t="shared" si="63"/>
        <v>0</v>
      </c>
      <c r="I201" s="263">
        <f t="shared" si="63"/>
        <v>0</v>
      </c>
      <c r="J201" s="263">
        <f t="shared" si="63"/>
        <v>0</v>
      </c>
      <c r="K201" s="263">
        <f t="shared" si="63"/>
        <v>0</v>
      </c>
      <c r="L201" s="263">
        <f t="shared" si="63"/>
        <v>0</v>
      </c>
      <c r="M201" s="263">
        <f t="shared" si="63"/>
        <v>0</v>
      </c>
      <c r="N201" s="263">
        <f t="shared" si="63"/>
        <v>0</v>
      </c>
      <c r="O201" s="263">
        <f t="shared" si="63"/>
        <v>0</v>
      </c>
      <c r="P201" s="263">
        <f t="shared" si="63"/>
        <v>0</v>
      </c>
      <c r="Q201" s="263">
        <f t="shared" si="63"/>
        <v>0</v>
      </c>
      <c r="R201" s="263">
        <f t="shared" si="63"/>
        <v>0</v>
      </c>
      <c r="S201" s="263">
        <f t="shared" si="63"/>
        <v>0</v>
      </c>
      <c r="T201" s="120"/>
      <c r="Y201" s="125">
        <v>5</v>
      </c>
      <c r="Z201" s="126">
        <v>0</v>
      </c>
      <c r="AA201" s="109">
        <f>5*IF(AND(AA199=C199,Y201=D202),1,0)</f>
        <v>0</v>
      </c>
      <c r="AB201" s="109">
        <f>15*IF(AND(AB199=C199,Y201=D202),1,0)</f>
        <v>0</v>
      </c>
      <c r="AC201" s="109">
        <f>30*IF(AND(AC199=C199,Y201=D202),1,0)</f>
        <v>0</v>
      </c>
      <c r="AD201" s="109">
        <f>50*IF(AND(AD199=C199,Y201=D202),1,0)</f>
        <v>0</v>
      </c>
      <c r="AE201" s="109">
        <f>75*IF(AND(AE199=C199,Y201=D202),1,0)</f>
        <v>0</v>
      </c>
      <c r="AF201" s="109">
        <f>105*IF(AND(AF199=C199,Y201=D202),1,0)</f>
        <v>0</v>
      </c>
      <c r="AG201" s="109">
        <f>140*IF(AND(AG199=C199,Y201=D202),1,0)</f>
        <v>0</v>
      </c>
      <c r="AH201" s="109">
        <f>180*IF(AND(AH199=C199,Y201=D202),1,0)</f>
        <v>0</v>
      </c>
      <c r="AI201" s="109">
        <f>225*IF(AND(AI199=C199,Y201=D202),1,0)</f>
        <v>0</v>
      </c>
      <c r="AJ201" s="126"/>
      <c r="AK201" s="126">
        <v>5</v>
      </c>
      <c r="AL201" s="109">
        <f>1*IF(AND(AL199=C199,AK201=D202),1,0)</f>
        <v>0</v>
      </c>
      <c r="AM201" s="109">
        <f>2*IF(AND(AM199=C199,AK201=D202),1,0)</f>
        <v>0</v>
      </c>
      <c r="AN201" s="109">
        <f>3*IF(AND(AN199=C199,AK201=D202),1,0)</f>
        <v>0</v>
      </c>
      <c r="AO201" s="109">
        <f>4*IF(AND(AO199=C199,AK201=D202),1,0)</f>
        <v>0</v>
      </c>
      <c r="AP201" s="109">
        <f>5*IF(AND(AP199=C199,AK201=D202),1,0)</f>
        <v>0</v>
      </c>
      <c r="AQ201" s="109">
        <f>6*IF(AND(AQ199=C199,AK201=D202),1,0)</f>
        <v>0</v>
      </c>
      <c r="AR201" s="109">
        <f>7*IF(AND(AR199=C199,AK201=D202),1,0)</f>
        <v>0</v>
      </c>
      <c r="AS201" s="109">
        <f>8*IF(AND(AS199=C199,AK201=D202),1,0)</f>
        <v>0</v>
      </c>
      <c r="AT201" s="109">
        <f>9*IF(AND(AT199=C199,AK201=D202),1,0)</f>
        <v>0</v>
      </c>
      <c r="AU201" s="109">
        <f>10*IF(AND(AU199=C199,AK201=D202),1,0)</f>
        <v>0</v>
      </c>
      <c r="AV201" s="126"/>
      <c r="AW201" s="126">
        <v>5</v>
      </c>
      <c r="AX201" s="109">
        <v>0</v>
      </c>
      <c r="AY201" s="109">
        <v>0</v>
      </c>
      <c r="AZ201" s="109">
        <v>0</v>
      </c>
      <c r="BA201" s="109">
        <v>0</v>
      </c>
      <c r="BB201" s="109">
        <v>0</v>
      </c>
      <c r="BC201" s="109">
        <v>0</v>
      </c>
      <c r="BD201" s="109">
        <v>0</v>
      </c>
      <c r="BE201" s="109">
        <v>0</v>
      </c>
      <c r="BF201" s="109">
        <v>0</v>
      </c>
      <c r="BG201" s="109">
        <v>0</v>
      </c>
      <c r="BI201" s="176"/>
      <c r="BJ201" s="176"/>
      <c r="BK201" s="176"/>
      <c r="BL201" s="176"/>
      <c r="BM201" s="176"/>
      <c r="BN201" s="176"/>
      <c r="BO201" s="176"/>
      <c r="BP201" s="176"/>
    </row>
    <row r="202" spans="1:59" ht="15">
      <c r="A202" s="56"/>
      <c r="B202" s="206" t="s">
        <v>62</v>
      </c>
      <c r="C202" s="208">
        <f>C196+1</f>
        <v>29</v>
      </c>
      <c r="D202" s="129">
        <f>SUM(E201:S201)</f>
        <v>0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17"/>
      <c r="U202" s="82"/>
      <c r="V202" s="117"/>
      <c r="W202" s="117"/>
      <c r="Y202" s="122">
        <v>6</v>
      </c>
      <c r="Z202" s="108">
        <v>0</v>
      </c>
      <c r="AA202" s="109">
        <v>0</v>
      </c>
      <c r="AB202" s="109">
        <f>15*IF(AND(AB199=C199,Y202=D202),1,0)</f>
        <v>0</v>
      </c>
      <c r="AC202" s="109">
        <f>45*IF(AND(AC199=C199,Y202=D202),1,0)</f>
        <v>0</v>
      </c>
      <c r="AD202" s="109">
        <f>90*IF(AND(AD199=C199,Y202=D202),1,0)</f>
        <v>0</v>
      </c>
      <c r="AE202" s="109">
        <f>150*IF(AND(AE199=C199,Y202=D202),1,0)</f>
        <v>0</v>
      </c>
      <c r="AF202" s="109">
        <f>225*IF(AND(AF199=C199,Y202=D202),1,0)</f>
        <v>0</v>
      </c>
      <c r="AG202" s="109">
        <f>315*IF(AND(AG199=C199,Y202=D202),1,0)</f>
        <v>0</v>
      </c>
      <c r="AH202" s="109">
        <f>420*IF(AND(AH199=C199,Y202=D202),1,0)</f>
        <v>0</v>
      </c>
      <c r="AI202" s="109">
        <f>540*IF(AND(AI199=C199,Y202=D202),1,0)</f>
        <v>0</v>
      </c>
      <c r="AJ202" s="108"/>
      <c r="AK202" s="108">
        <v>6</v>
      </c>
      <c r="AL202" s="108">
        <v>0</v>
      </c>
      <c r="AM202" s="109">
        <f>6*IF(AND(AM199=C199,AK202=D202),1,0)</f>
        <v>0</v>
      </c>
      <c r="AN202" s="109">
        <f>12*IF(AND(AN199=C199,AK202=D202),1,0)</f>
        <v>0</v>
      </c>
      <c r="AO202" s="109">
        <f>18*IF(AND(AO199=C199,AK202=D202),1,0)</f>
        <v>0</v>
      </c>
      <c r="AP202" s="109">
        <f>24*IF(AND(AP199=C199,AK202=D202),1,0)</f>
        <v>0</v>
      </c>
      <c r="AQ202" s="109">
        <f>30*IF(AND(AQ199=C199,AK202=D202),1,0)</f>
        <v>0</v>
      </c>
      <c r="AR202" s="109">
        <f>36*IF(AND(AR199=C199,AK202=D202),1,0)</f>
        <v>0</v>
      </c>
      <c r="AS202" s="109">
        <f>42*IF(AND(AS199=C199,AK202=D202),1,0)</f>
        <v>0</v>
      </c>
      <c r="AT202" s="109">
        <f>48*IF(AND(AT199=C199,AK202=D202),1,0)</f>
        <v>0</v>
      </c>
      <c r="AU202" s="109">
        <f>54*IF(AND(AU199=C199,AK202=D202),1,0)</f>
        <v>0</v>
      </c>
      <c r="AV202" s="108"/>
      <c r="AW202" s="108">
        <v>6</v>
      </c>
      <c r="AX202" s="109">
        <f>1*IF(AND(AX199=C199,AW202=D202),1,0)</f>
        <v>0</v>
      </c>
      <c r="AY202" s="109">
        <f>1*IF(AND(AY199=C199,AW202=D202),1,0)</f>
        <v>0</v>
      </c>
      <c r="AZ202" s="109">
        <f>1*IF(AND(AZ199=C199,AW202=D202),1,0)</f>
        <v>0</v>
      </c>
      <c r="BA202" s="109">
        <f>1*IF(AND(BA199=C199,AW202=D202),1,0)</f>
        <v>0</v>
      </c>
      <c r="BB202" s="109">
        <f>1*IF(AND(BB199=C199,AW202=D202),1,0)</f>
        <v>0</v>
      </c>
      <c r="BC202" s="109">
        <f>1*IF(AND(BC199=C199,AW202=D202),1,0)</f>
        <v>0</v>
      </c>
      <c r="BD202" s="109">
        <f>1*IF(AND(BD199=C199,AW202=D202),1,0)</f>
        <v>0</v>
      </c>
      <c r="BE202" s="109">
        <f>1*IF(AND(BE199=C199,AW202=D202),1,0)</f>
        <v>0</v>
      </c>
      <c r="BF202" s="109">
        <f>1*IF(AND(BF199=C199,AW202=D202),1,0)</f>
        <v>0</v>
      </c>
      <c r="BG202" s="109">
        <f>1*IF(AND(BG199=C199,AW202=D202),1,0)</f>
        <v>0</v>
      </c>
    </row>
    <row r="203" spans="1:57" ht="12.75">
      <c r="A203" s="30"/>
      <c r="B203" s="31"/>
      <c r="T203" s="32"/>
      <c r="W203" s="92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I203" s="106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U203" s="80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</row>
    <row r="204" spans="1:20" ht="12.75">
      <c r="A204" s="30"/>
      <c r="B204" s="31"/>
      <c r="C204" s="41"/>
      <c r="D204" s="104"/>
      <c r="E204" s="41"/>
      <c r="F204" s="41"/>
      <c r="G204" s="41"/>
      <c r="T204" s="32"/>
    </row>
    <row r="205" spans="1:68" s="47" customFormat="1" ht="23.25">
      <c r="A205" s="42"/>
      <c r="B205" s="43">
        <f>IF(COUNTIF(E206:S206,"&gt;0")&gt;=6,"Cartão com","")</f>
      </c>
      <c r="C205" s="44">
        <f>IF(COUNTIF(E206:S206,"&gt;0")&gt;=6,COUNTIF(E206:S206,"&gt;0"),"")</f>
      </c>
      <c r="D205" s="102">
        <f>IF(COUNTIF(E206:S206,"&gt;0")&gt;=6,"dezenas","")</f>
      </c>
      <c r="E205" s="45">
        <v>1</v>
      </c>
      <c r="F205" s="46">
        <v>2</v>
      </c>
      <c r="G205" s="46">
        <v>3</v>
      </c>
      <c r="H205" s="45">
        <v>4</v>
      </c>
      <c r="I205" s="45">
        <v>5</v>
      </c>
      <c r="J205" s="45">
        <v>6</v>
      </c>
      <c r="K205" s="45">
        <v>7</v>
      </c>
      <c r="L205" s="45">
        <v>8</v>
      </c>
      <c r="M205" s="45">
        <v>9</v>
      </c>
      <c r="N205" s="45">
        <v>10</v>
      </c>
      <c r="O205" s="45">
        <v>11</v>
      </c>
      <c r="P205" s="45">
        <v>12</v>
      </c>
      <c r="Q205" s="45">
        <v>13</v>
      </c>
      <c r="R205" s="45">
        <v>14</v>
      </c>
      <c r="S205" s="45">
        <v>15</v>
      </c>
      <c r="T205" s="118"/>
      <c r="U205" s="128" t="s">
        <v>23</v>
      </c>
      <c r="V205" s="128" t="s">
        <v>24</v>
      </c>
      <c r="W205" s="128" t="s">
        <v>25</v>
      </c>
      <c r="Y205" s="121" t="s">
        <v>32</v>
      </c>
      <c r="Z205" s="122">
        <v>6</v>
      </c>
      <c r="AA205" s="122">
        <v>7</v>
      </c>
      <c r="AB205" s="122">
        <v>8</v>
      </c>
      <c r="AC205" s="122">
        <v>9</v>
      </c>
      <c r="AD205" s="122">
        <v>10</v>
      </c>
      <c r="AE205" s="122">
        <v>11</v>
      </c>
      <c r="AF205" s="122">
        <v>12</v>
      </c>
      <c r="AG205" s="122">
        <v>13</v>
      </c>
      <c r="AH205" s="122">
        <v>14</v>
      </c>
      <c r="AI205" s="122">
        <v>15</v>
      </c>
      <c r="AJ205" s="123"/>
      <c r="AK205" s="121" t="s">
        <v>33</v>
      </c>
      <c r="AL205" s="108">
        <v>6</v>
      </c>
      <c r="AM205" s="108">
        <v>7</v>
      </c>
      <c r="AN205" s="108">
        <v>8</v>
      </c>
      <c r="AO205" s="108">
        <v>9</v>
      </c>
      <c r="AP205" s="108">
        <v>10</v>
      </c>
      <c r="AQ205" s="108">
        <v>11</v>
      </c>
      <c r="AR205" s="108">
        <v>12</v>
      </c>
      <c r="AS205" s="108">
        <v>13</v>
      </c>
      <c r="AT205" s="108">
        <v>14</v>
      </c>
      <c r="AU205" s="108">
        <v>15</v>
      </c>
      <c r="AV205" s="123"/>
      <c r="AW205" s="121" t="s">
        <v>34</v>
      </c>
      <c r="AX205" s="108">
        <v>6</v>
      </c>
      <c r="AY205" s="108">
        <v>7</v>
      </c>
      <c r="AZ205" s="108">
        <v>8</v>
      </c>
      <c r="BA205" s="108">
        <v>9</v>
      </c>
      <c r="BB205" s="108">
        <v>10</v>
      </c>
      <c r="BC205" s="108">
        <v>11</v>
      </c>
      <c r="BD205" s="108">
        <v>12</v>
      </c>
      <c r="BE205" s="108">
        <v>13</v>
      </c>
      <c r="BF205" s="108">
        <v>14</v>
      </c>
      <c r="BG205" s="108">
        <v>15</v>
      </c>
      <c r="BI205" s="174" t="s">
        <v>54</v>
      </c>
      <c r="BJ205" s="226" t="s">
        <v>69</v>
      </c>
      <c r="BK205" s="226" t="s">
        <v>70</v>
      </c>
      <c r="BL205" s="226" t="s">
        <v>71</v>
      </c>
      <c r="BM205" s="226" t="s">
        <v>72</v>
      </c>
      <c r="BN205" s="226" t="s">
        <v>57</v>
      </c>
      <c r="BO205" s="226" t="s">
        <v>58</v>
      </c>
      <c r="BP205" s="226" t="s">
        <v>25</v>
      </c>
    </row>
    <row r="206" spans="1:68" s="51" customFormat="1" ht="18">
      <c r="A206" s="48" t="str">
        <f>A200</f>
        <v>Grupo</v>
      </c>
      <c r="B206" s="49" t="s">
        <v>12</v>
      </c>
      <c r="C206" s="50" t="s">
        <v>2</v>
      </c>
      <c r="D206" s="97" t="s">
        <v>15</v>
      </c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2"/>
      <c r="P206" s="262"/>
      <c r="Q206" s="262"/>
      <c r="R206" s="262"/>
      <c r="S206" s="262"/>
      <c r="T206" s="119"/>
      <c r="U206" s="127">
        <f>SUM(Z206:AI208)</f>
        <v>0</v>
      </c>
      <c r="V206" s="127">
        <f>SUM(AL206:AU208)</f>
        <v>0</v>
      </c>
      <c r="W206" s="127">
        <f>SUM(AX206:BG208)</f>
        <v>0</v>
      </c>
      <c r="Y206" s="122">
        <v>4</v>
      </c>
      <c r="Z206" s="109">
        <f>1*IF(AND(Z205=C205,Y206=D208),1,0)</f>
        <v>0</v>
      </c>
      <c r="AA206" s="109">
        <f>3*IF(AND(AA205=C205,Y206=D208),1,0)</f>
        <v>0</v>
      </c>
      <c r="AB206" s="109">
        <f>6*IF(AND(AB205=C205,Y206=D208),1,0)</f>
        <v>0</v>
      </c>
      <c r="AC206" s="109">
        <f>10*IF(AND(AC205=C205,Y206=D208),1,0)</f>
        <v>0</v>
      </c>
      <c r="AD206" s="109">
        <f>15*IF(AND(AD205=C205,Y206=D208),1,0)</f>
        <v>0</v>
      </c>
      <c r="AE206" s="109">
        <f>21*IF(AND(AE205=C205,Y206=D208),1,0)</f>
        <v>0</v>
      </c>
      <c r="AF206" s="109">
        <f>28*IF(AND(AF205=C205,Y206=D208),1,0)</f>
        <v>0</v>
      </c>
      <c r="AG206" s="109">
        <f>36*IF(AND(AG205=C205,Y206=D208),1,0)</f>
        <v>0</v>
      </c>
      <c r="AH206" s="109">
        <f>45*IF(AND(AH205=C205,Y206=D208),1,0)</f>
        <v>0</v>
      </c>
      <c r="AI206" s="109">
        <f>55*IF(AND(AI205=C205,Y206=D208),1,0)</f>
        <v>0</v>
      </c>
      <c r="AJ206" s="124"/>
      <c r="AK206" s="109">
        <v>4</v>
      </c>
      <c r="AL206" s="109">
        <v>0</v>
      </c>
      <c r="AM206" s="109">
        <v>0</v>
      </c>
      <c r="AN206" s="109">
        <v>0</v>
      </c>
      <c r="AO206" s="109">
        <v>0</v>
      </c>
      <c r="AP206" s="109">
        <v>0</v>
      </c>
      <c r="AQ206" s="109">
        <v>0</v>
      </c>
      <c r="AR206" s="109">
        <v>0</v>
      </c>
      <c r="AS206" s="109">
        <v>0</v>
      </c>
      <c r="AT206" s="109">
        <v>0</v>
      </c>
      <c r="AU206" s="109">
        <v>0</v>
      </c>
      <c r="AV206" s="124"/>
      <c r="AW206" s="109">
        <v>4</v>
      </c>
      <c r="AX206" s="109">
        <v>0</v>
      </c>
      <c r="AY206" s="109">
        <v>0</v>
      </c>
      <c r="AZ206" s="109">
        <v>0</v>
      </c>
      <c r="BA206" s="109">
        <v>0</v>
      </c>
      <c r="BB206" s="109">
        <v>0</v>
      </c>
      <c r="BC206" s="109">
        <v>0</v>
      </c>
      <c r="BD206" s="109">
        <v>0</v>
      </c>
      <c r="BE206" s="109">
        <v>0</v>
      </c>
      <c r="BF206" s="109">
        <v>0</v>
      </c>
      <c r="BG206" s="109">
        <v>0</v>
      </c>
      <c r="BI206" s="176"/>
      <c r="BJ206" s="175">
        <f aca="true" t="shared" si="64" ref="BJ206:BP206">IF($D207="","",IF($D207=BJ205,"X",""))</f>
      </c>
      <c r="BK206" s="175">
        <f t="shared" si="64"/>
      </c>
      <c r="BL206" s="175">
        <f t="shared" si="64"/>
      </c>
      <c r="BM206" s="175">
        <f t="shared" si="64"/>
      </c>
      <c r="BN206" s="175">
        <f t="shared" si="64"/>
      </c>
      <c r="BO206" s="175">
        <f t="shared" si="64"/>
      </c>
      <c r="BP206" s="175">
        <f t="shared" si="64"/>
      </c>
    </row>
    <row r="207" spans="1:68" s="55" customFormat="1" ht="12.75">
      <c r="A207" s="52" t="str">
        <f>A201</f>
        <v>001</v>
      </c>
      <c r="B207" s="53">
        <f>IF(AND(C205&gt;=6,C205&lt;&gt;"",B$27&lt;&gt;""),B$27,"")</f>
      </c>
      <c r="C207" s="38">
        <f>IF(AND(C205&gt;0,C205&lt;&gt;"",C$27&lt;&gt;""),C$27,"")</f>
      </c>
      <c r="D207" s="201">
        <f>IF(AND(C205&gt;=6,B207&lt;&gt;"",C207&lt;&gt;""),CHOOSE(SUM(E207:S207)+1,"0","1","2","3","Quadra","Quina","SENA","Verifique","Verifique","Verifique","Verifique","Verifique","Verifique","Verifique","Verifique","Verifique"),"")</f>
      </c>
      <c r="E207" s="263">
        <f aca="true" t="shared" si="65" ref="E207:S207">IF(E206&lt;&gt;"",IF(SUMIF($E$27:$J$27,E206,$E$27:$J$27)=E206,1,0),0)</f>
        <v>0</v>
      </c>
      <c r="F207" s="263">
        <f t="shared" si="65"/>
        <v>0</v>
      </c>
      <c r="G207" s="263">
        <f t="shared" si="65"/>
        <v>0</v>
      </c>
      <c r="H207" s="263">
        <f t="shared" si="65"/>
        <v>0</v>
      </c>
      <c r="I207" s="263">
        <f t="shared" si="65"/>
        <v>0</v>
      </c>
      <c r="J207" s="263">
        <f t="shared" si="65"/>
        <v>0</v>
      </c>
      <c r="K207" s="263">
        <f t="shared" si="65"/>
        <v>0</v>
      </c>
      <c r="L207" s="263">
        <f t="shared" si="65"/>
        <v>0</v>
      </c>
      <c r="M207" s="263">
        <f t="shared" si="65"/>
        <v>0</v>
      </c>
      <c r="N207" s="263">
        <f t="shared" si="65"/>
        <v>0</v>
      </c>
      <c r="O207" s="263">
        <f t="shared" si="65"/>
        <v>0</v>
      </c>
      <c r="P207" s="263">
        <f t="shared" si="65"/>
        <v>0</v>
      </c>
      <c r="Q207" s="263">
        <f t="shared" si="65"/>
        <v>0</v>
      </c>
      <c r="R207" s="263">
        <f t="shared" si="65"/>
        <v>0</v>
      </c>
      <c r="S207" s="263">
        <f t="shared" si="65"/>
        <v>0</v>
      </c>
      <c r="T207" s="120"/>
      <c r="Y207" s="125">
        <v>5</v>
      </c>
      <c r="Z207" s="126">
        <v>0</v>
      </c>
      <c r="AA207" s="109">
        <f>5*IF(AND(AA205=C205,Y207=D208),1,0)</f>
        <v>0</v>
      </c>
      <c r="AB207" s="109">
        <f>15*IF(AND(AB205=C205,Y207=D208),1,0)</f>
        <v>0</v>
      </c>
      <c r="AC207" s="109">
        <f>30*IF(AND(AC205=C205,Y207=D208),1,0)</f>
        <v>0</v>
      </c>
      <c r="AD207" s="109">
        <f>50*IF(AND(AD205=C205,Y207=D208),1,0)</f>
        <v>0</v>
      </c>
      <c r="AE207" s="109">
        <f>75*IF(AND(AE205=C205,Y207=D208),1,0)</f>
        <v>0</v>
      </c>
      <c r="AF207" s="109">
        <f>105*IF(AND(AF205=C205,Y207=D208),1,0)</f>
        <v>0</v>
      </c>
      <c r="AG207" s="109">
        <f>140*IF(AND(AG205=C205,Y207=D208),1,0)</f>
        <v>0</v>
      </c>
      <c r="AH207" s="109">
        <f>180*IF(AND(AH205=C205,Y207=D208),1,0)</f>
        <v>0</v>
      </c>
      <c r="AI207" s="109">
        <f>225*IF(AND(AI205=C205,Y207=D208),1,0)</f>
        <v>0</v>
      </c>
      <c r="AJ207" s="126"/>
      <c r="AK207" s="126">
        <v>5</v>
      </c>
      <c r="AL207" s="109">
        <f>1*IF(AND(AL205=C205,AK207=D208),1,0)</f>
        <v>0</v>
      </c>
      <c r="AM207" s="109">
        <f>2*IF(AND(AM205=C205,AK207=D208),1,0)</f>
        <v>0</v>
      </c>
      <c r="AN207" s="109">
        <f>3*IF(AND(AN205=C205,AK207=D208),1,0)</f>
        <v>0</v>
      </c>
      <c r="AO207" s="109">
        <f>4*IF(AND(AO205=C205,AK207=D208),1,0)</f>
        <v>0</v>
      </c>
      <c r="AP207" s="109">
        <f>5*IF(AND(AP205=C205,AK207=D208),1,0)</f>
        <v>0</v>
      </c>
      <c r="AQ207" s="109">
        <f>6*IF(AND(AQ205=C205,AK207=D208),1,0)</f>
        <v>0</v>
      </c>
      <c r="AR207" s="109">
        <f>7*IF(AND(AR205=C205,AK207=D208),1,0)</f>
        <v>0</v>
      </c>
      <c r="AS207" s="109">
        <f>8*IF(AND(AS205=C205,AK207=D208),1,0)</f>
        <v>0</v>
      </c>
      <c r="AT207" s="109">
        <f>9*IF(AND(AT205=C205,AK207=D208),1,0)</f>
        <v>0</v>
      </c>
      <c r="AU207" s="109">
        <f>10*IF(AND(AU205=C205,AK207=D208),1,0)</f>
        <v>0</v>
      </c>
      <c r="AV207" s="126"/>
      <c r="AW207" s="126">
        <v>5</v>
      </c>
      <c r="AX207" s="109">
        <v>0</v>
      </c>
      <c r="AY207" s="109">
        <v>0</v>
      </c>
      <c r="AZ207" s="109">
        <v>0</v>
      </c>
      <c r="BA207" s="109">
        <v>0</v>
      </c>
      <c r="BB207" s="109">
        <v>0</v>
      </c>
      <c r="BC207" s="109">
        <v>0</v>
      </c>
      <c r="BD207" s="109">
        <v>0</v>
      </c>
      <c r="BE207" s="109">
        <v>0</v>
      </c>
      <c r="BF207" s="109">
        <v>0</v>
      </c>
      <c r="BG207" s="109">
        <v>0</v>
      </c>
      <c r="BI207" s="176"/>
      <c r="BJ207" s="176"/>
      <c r="BK207" s="176"/>
      <c r="BL207" s="176"/>
      <c r="BM207" s="176"/>
      <c r="BN207" s="176"/>
      <c r="BO207" s="176"/>
      <c r="BP207" s="176"/>
    </row>
    <row r="208" spans="1:59" ht="15">
      <c r="A208" s="56"/>
      <c r="B208" s="206" t="s">
        <v>62</v>
      </c>
      <c r="C208" s="208">
        <f>C202+1</f>
        <v>30</v>
      </c>
      <c r="D208" s="129">
        <f>SUM(E207:S207)</f>
        <v>0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17"/>
      <c r="U208" s="82"/>
      <c r="V208" s="117"/>
      <c r="W208" s="117"/>
      <c r="Y208" s="122">
        <v>6</v>
      </c>
      <c r="Z208" s="108">
        <v>0</v>
      </c>
      <c r="AA208" s="109">
        <v>0</v>
      </c>
      <c r="AB208" s="109">
        <f>15*IF(AND(AB205=C205,Y208=D208),1,0)</f>
        <v>0</v>
      </c>
      <c r="AC208" s="109">
        <f>45*IF(AND(AC205=C205,Y208=D208),1,0)</f>
        <v>0</v>
      </c>
      <c r="AD208" s="109">
        <f>90*IF(AND(AD205=C205,Y208=D208),1,0)</f>
        <v>0</v>
      </c>
      <c r="AE208" s="109">
        <f>150*IF(AND(AE205=C205,Y208=D208),1,0)</f>
        <v>0</v>
      </c>
      <c r="AF208" s="109">
        <f>225*IF(AND(AF205=C205,Y208=D208),1,0)</f>
        <v>0</v>
      </c>
      <c r="AG208" s="109">
        <f>315*IF(AND(AG205=C205,Y208=D208),1,0)</f>
        <v>0</v>
      </c>
      <c r="AH208" s="109">
        <f>420*IF(AND(AH205=C205,Y208=D208),1,0)</f>
        <v>0</v>
      </c>
      <c r="AI208" s="109">
        <f>540*IF(AND(AI205=C205,Y208=D208),1,0)</f>
        <v>0</v>
      </c>
      <c r="AJ208" s="108"/>
      <c r="AK208" s="108">
        <v>6</v>
      </c>
      <c r="AL208" s="108">
        <v>0</v>
      </c>
      <c r="AM208" s="109">
        <f>6*IF(AND(AM205=C205,AK208=D208),1,0)</f>
        <v>0</v>
      </c>
      <c r="AN208" s="109">
        <f>12*IF(AND(AN205=C205,AK208=D208),1,0)</f>
        <v>0</v>
      </c>
      <c r="AO208" s="109">
        <f>18*IF(AND(AO205=C205,AK208=D208),1,0)</f>
        <v>0</v>
      </c>
      <c r="AP208" s="109">
        <f>24*IF(AND(AP205=C205,AK208=D208),1,0)</f>
        <v>0</v>
      </c>
      <c r="AQ208" s="109">
        <f>30*IF(AND(AQ205=C205,AK208=D208),1,0)</f>
        <v>0</v>
      </c>
      <c r="AR208" s="109">
        <f>36*IF(AND(AR205=C205,AK208=D208),1,0)</f>
        <v>0</v>
      </c>
      <c r="AS208" s="109">
        <f>42*IF(AND(AS205=C205,AK208=D208),1,0)</f>
        <v>0</v>
      </c>
      <c r="AT208" s="109">
        <f>48*IF(AND(AT205=C205,AK208=D208),1,0)</f>
        <v>0</v>
      </c>
      <c r="AU208" s="109">
        <f>54*IF(AND(AU205=C205,AK208=D208),1,0)</f>
        <v>0</v>
      </c>
      <c r="AV208" s="108"/>
      <c r="AW208" s="108">
        <v>6</v>
      </c>
      <c r="AX208" s="109">
        <f>1*IF(AND(AX205=C205,AW208=D208),1,0)</f>
        <v>0</v>
      </c>
      <c r="AY208" s="109">
        <f>1*IF(AND(AY205=C205,AW208=D208),1,0)</f>
        <v>0</v>
      </c>
      <c r="AZ208" s="109">
        <f>1*IF(AND(AZ205=C205,AW208=D208),1,0)</f>
        <v>0</v>
      </c>
      <c r="BA208" s="109">
        <f>1*IF(AND(BA205=C205,AW208=D208),1,0)</f>
        <v>0</v>
      </c>
      <c r="BB208" s="109">
        <f>1*IF(AND(BB205=C205,AW208=D208),1,0)</f>
        <v>0</v>
      </c>
      <c r="BC208" s="109">
        <f>1*IF(AND(BC205=C205,AW208=D208),1,0)</f>
        <v>0</v>
      </c>
      <c r="BD208" s="109">
        <f>1*IF(AND(BD205=C205,AW208=D208),1,0)</f>
        <v>0</v>
      </c>
      <c r="BE208" s="109">
        <f>1*IF(AND(BE205=C205,AW208=D208),1,0)</f>
        <v>0</v>
      </c>
      <c r="BF208" s="109">
        <f>1*IF(AND(BF205=C205,AW208=D208),1,0)</f>
        <v>0</v>
      </c>
      <c r="BG208" s="109">
        <f>1*IF(AND(BG205=C205,AW208=D208),1,0)</f>
        <v>0</v>
      </c>
    </row>
    <row r="209" spans="1:57" ht="12.75">
      <c r="A209" s="30"/>
      <c r="B209" s="31"/>
      <c r="T209" s="32"/>
      <c r="W209" s="92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I209" s="106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U209" s="80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</row>
    <row r="210" spans="1:20" ht="12.75">
      <c r="A210" s="30"/>
      <c r="B210" s="31"/>
      <c r="C210" s="41"/>
      <c r="D210" s="104"/>
      <c r="E210" s="41"/>
      <c r="F210" s="41"/>
      <c r="G210" s="41"/>
      <c r="T210" s="32"/>
    </row>
    <row r="211" spans="1:68" s="47" customFormat="1" ht="23.25">
      <c r="A211" s="42"/>
      <c r="B211" s="43">
        <f>IF(COUNTIF(E212:S212,"&gt;0")&gt;=6,"Cartão com","")</f>
      </c>
      <c r="C211" s="44">
        <f>IF(COUNTIF(E212:S212,"&gt;0")&gt;=6,COUNTIF(E212:S212,"&gt;0"),"")</f>
      </c>
      <c r="D211" s="102">
        <f>IF(COUNTIF(E212:S212,"&gt;0")&gt;=6,"dezenas","")</f>
      </c>
      <c r="E211" s="45">
        <v>1</v>
      </c>
      <c r="F211" s="46">
        <v>2</v>
      </c>
      <c r="G211" s="46">
        <v>3</v>
      </c>
      <c r="H211" s="45">
        <v>4</v>
      </c>
      <c r="I211" s="45">
        <v>5</v>
      </c>
      <c r="J211" s="45">
        <v>6</v>
      </c>
      <c r="K211" s="45">
        <v>7</v>
      </c>
      <c r="L211" s="45">
        <v>8</v>
      </c>
      <c r="M211" s="45">
        <v>9</v>
      </c>
      <c r="N211" s="45">
        <v>10</v>
      </c>
      <c r="O211" s="45">
        <v>11</v>
      </c>
      <c r="P211" s="45">
        <v>12</v>
      </c>
      <c r="Q211" s="45">
        <v>13</v>
      </c>
      <c r="R211" s="45">
        <v>14</v>
      </c>
      <c r="S211" s="45">
        <v>15</v>
      </c>
      <c r="T211" s="118"/>
      <c r="U211" s="128" t="s">
        <v>23</v>
      </c>
      <c r="V211" s="128" t="s">
        <v>24</v>
      </c>
      <c r="W211" s="128" t="s">
        <v>25</v>
      </c>
      <c r="Y211" s="121" t="s">
        <v>32</v>
      </c>
      <c r="Z211" s="122">
        <v>6</v>
      </c>
      <c r="AA211" s="122">
        <v>7</v>
      </c>
      <c r="AB211" s="122">
        <v>8</v>
      </c>
      <c r="AC211" s="122">
        <v>9</v>
      </c>
      <c r="AD211" s="122">
        <v>10</v>
      </c>
      <c r="AE211" s="122">
        <v>11</v>
      </c>
      <c r="AF211" s="122">
        <v>12</v>
      </c>
      <c r="AG211" s="122">
        <v>13</v>
      </c>
      <c r="AH211" s="122">
        <v>14</v>
      </c>
      <c r="AI211" s="122">
        <v>15</v>
      </c>
      <c r="AJ211" s="123"/>
      <c r="AK211" s="121" t="s">
        <v>33</v>
      </c>
      <c r="AL211" s="108">
        <v>6</v>
      </c>
      <c r="AM211" s="108">
        <v>7</v>
      </c>
      <c r="AN211" s="108">
        <v>8</v>
      </c>
      <c r="AO211" s="108">
        <v>9</v>
      </c>
      <c r="AP211" s="108">
        <v>10</v>
      </c>
      <c r="AQ211" s="108">
        <v>11</v>
      </c>
      <c r="AR211" s="108">
        <v>12</v>
      </c>
      <c r="AS211" s="108">
        <v>13</v>
      </c>
      <c r="AT211" s="108">
        <v>14</v>
      </c>
      <c r="AU211" s="108">
        <v>15</v>
      </c>
      <c r="AV211" s="123"/>
      <c r="AW211" s="121" t="s">
        <v>34</v>
      </c>
      <c r="AX211" s="108">
        <v>6</v>
      </c>
      <c r="AY211" s="108">
        <v>7</v>
      </c>
      <c r="AZ211" s="108">
        <v>8</v>
      </c>
      <c r="BA211" s="108">
        <v>9</v>
      </c>
      <c r="BB211" s="108">
        <v>10</v>
      </c>
      <c r="BC211" s="108">
        <v>11</v>
      </c>
      <c r="BD211" s="108">
        <v>12</v>
      </c>
      <c r="BE211" s="108">
        <v>13</v>
      </c>
      <c r="BF211" s="108">
        <v>14</v>
      </c>
      <c r="BG211" s="108">
        <v>15</v>
      </c>
      <c r="BI211" s="174" t="s">
        <v>54</v>
      </c>
      <c r="BJ211" s="226" t="s">
        <v>69</v>
      </c>
      <c r="BK211" s="226" t="s">
        <v>70</v>
      </c>
      <c r="BL211" s="226" t="s">
        <v>71</v>
      </c>
      <c r="BM211" s="226" t="s">
        <v>72</v>
      </c>
      <c r="BN211" s="226" t="s">
        <v>57</v>
      </c>
      <c r="BO211" s="226" t="s">
        <v>58</v>
      </c>
      <c r="BP211" s="226" t="s">
        <v>25</v>
      </c>
    </row>
    <row r="212" spans="1:68" s="51" customFormat="1" ht="18">
      <c r="A212" s="48" t="str">
        <f>A206</f>
        <v>Grupo</v>
      </c>
      <c r="B212" s="49" t="s">
        <v>12</v>
      </c>
      <c r="C212" s="50" t="s">
        <v>2</v>
      </c>
      <c r="D212" s="97" t="s">
        <v>15</v>
      </c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119"/>
      <c r="U212" s="127">
        <f>SUM(Z212:AI214)</f>
        <v>0</v>
      </c>
      <c r="V212" s="127">
        <f>SUM(AL212:AU214)</f>
        <v>0</v>
      </c>
      <c r="W212" s="127">
        <f>SUM(AX212:BG214)</f>
        <v>0</v>
      </c>
      <c r="Y212" s="122">
        <v>4</v>
      </c>
      <c r="Z212" s="109">
        <f>1*IF(AND(Z211=C211,Y212=D214),1,0)</f>
        <v>0</v>
      </c>
      <c r="AA212" s="109">
        <f>3*IF(AND(AA211=C211,Y212=D214),1,0)</f>
        <v>0</v>
      </c>
      <c r="AB212" s="109">
        <f>6*IF(AND(AB211=C211,Y212=D214),1,0)</f>
        <v>0</v>
      </c>
      <c r="AC212" s="109">
        <f>10*IF(AND(AC211=C211,Y212=D214),1,0)</f>
        <v>0</v>
      </c>
      <c r="AD212" s="109">
        <f>15*IF(AND(AD211=C211,Y212=D214),1,0)</f>
        <v>0</v>
      </c>
      <c r="AE212" s="109">
        <f>21*IF(AND(AE211=C211,Y212=D214),1,0)</f>
        <v>0</v>
      </c>
      <c r="AF212" s="109">
        <f>28*IF(AND(AF211=C211,Y212=D214),1,0)</f>
        <v>0</v>
      </c>
      <c r="AG212" s="109">
        <f>36*IF(AND(AG211=C211,Y212=D214),1,0)</f>
        <v>0</v>
      </c>
      <c r="AH212" s="109">
        <f>45*IF(AND(AH211=C211,Y212=D214),1,0)</f>
        <v>0</v>
      </c>
      <c r="AI212" s="109">
        <f>55*IF(AND(AI211=C211,Y212=D214),1,0)</f>
        <v>0</v>
      </c>
      <c r="AJ212" s="124"/>
      <c r="AK212" s="109">
        <v>4</v>
      </c>
      <c r="AL212" s="109">
        <v>0</v>
      </c>
      <c r="AM212" s="109">
        <v>0</v>
      </c>
      <c r="AN212" s="109">
        <v>0</v>
      </c>
      <c r="AO212" s="109">
        <v>0</v>
      </c>
      <c r="AP212" s="109">
        <v>0</v>
      </c>
      <c r="AQ212" s="109">
        <v>0</v>
      </c>
      <c r="AR212" s="109">
        <v>0</v>
      </c>
      <c r="AS212" s="109">
        <v>0</v>
      </c>
      <c r="AT212" s="109">
        <v>0</v>
      </c>
      <c r="AU212" s="109">
        <v>0</v>
      </c>
      <c r="AV212" s="124"/>
      <c r="AW212" s="109">
        <v>4</v>
      </c>
      <c r="AX212" s="109">
        <v>0</v>
      </c>
      <c r="AY212" s="109">
        <v>0</v>
      </c>
      <c r="AZ212" s="109">
        <v>0</v>
      </c>
      <c r="BA212" s="109">
        <v>0</v>
      </c>
      <c r="BB212" s="109">
        <v>0</v>
      </c>
      <c r="BC212" s="109">
        <v>0</v>
      </c>
      <c r="BD212" s="109">
        <v>0</v>
      </c>
      <c r="BE212" s="109">
        <v>0</v>
      </c>
      <c r="BF212" s="109">
        <v>0</v>
      </c>
      <c r="BG212" s="109">
        <v>0</v>
      </c>
      <c r="BI212" s="176"/>
      <c r="BJ212" s="175">
        <f aca="true" t="shared" si="66" ref="BJ212:BP212">IF($D213="","",IF($D213=BJ211,"X",""))</f>
      </c>
      <c r="BK212" s="175">
        <f t="shared" si="66"/>
      </c>
      <c r="BL212" s="175">
        <f t="shared" si="66"/>
      </c>
      <c r="BM212" s="175">
        <f t="shared" si="66"/>
      </c>
      <c r="BN212" s="175">
        <f t="shared" si="66"/>
      </c>
      <c r="BO212" s="175">
        <f t="shared" si="66"/>
      </c>
      <c r="BP212" s="175">
        <f t="shared" si="66"/>
      </c>
    </row>
    <row r="213" spans="1:68" s="55" customFormat="1" ht="12.75">
      <c r="A213" s="52" t="str">
        <f>A207</f>
        <v>001</v>
      </c>
      <c r="B213" s="53">
        <f>IF(AND(C211&gt;=6,C211&lt;&gt;"",B$27&lt;&gt;""),B$27,"")</f>
      </c>
      <c r="C213" s="38">
        <f>IF(AND(C211&gt;0,C211&lt;&gt;"",C$27&lt;&gt;""),C$27,"")</f>
      </c>
      <c r="D213" s="201">
        <f>IF(AND(C211&gt;=6,B213&lt;&gt;"",C213&lt;&gt;""),CHOOSE(SUM(E213:S213)+1,"0","1","2","3","Quadra","Quina","SENA","Verifique","Verifique","Verifique","Verifique","Verifique","Verifique","Verifique","Verifique","Verifique"),"")</f>
      </c>
      <c r="E213" s="54">
        <f aca="true" t="shared" si="67" ref="E213:S213">IF(E212&lt;&gt;"",IF(SUMIF($E$27:$J$27,E212,$E$27:$J$27)=E212,1,0),0)</f>
        <v>0</v>
      </c>
      <c r="F213" s="54">
        <f t="shared" si="67"/>
        <v>0</v>
      </c>
      <c r="G213" s="54">
        <f t="shared" si="67"/>
        <v>0</v>
      </c>
      <c r="H213" s="54">
        <f t="shared" si="67"/>
        <v>0</v>
      </c>
      <c r="I213" s="54">
        <f t="shared" si="67"/>
        <v>0</v>
      </c>
      <c r="J213" s="54">
        <f t="shared" si="67"/>
        <v>0</v>
      </c>
      <c r="K213" s="54">
        <f t="shared" si="67"/>
        <v>0</v>
      </c>
      <c r="L213" s="54">
        <f t="shared" si="67"/>
        <v>0</v>
      </c>
      <c r="M213" s="54">
        <f t="shared" si="67"/>
        <v>0</v>
      </c>
      <c r="N213" s="54">
        <f t="shared" si="67"/>
        <v>0</v>
      </c>
      <c r="O213" s="54">
        <f t="shared" si="67"/>
        <v>0</v>
      </c>
      <c r="P213" s="54">
        <f t="shared" si="67"/>
        <v>0</v>
      </c>
      <c r="Q213" s="54">
        <f t="shared" si="67"/>
        <v>0</v>
      </c>
      <c r="R213" s="54">
        <f t="shared" si="67"/>
        <v>0</v>
      </c>
      <c r="S213" s="54">
        <f t="shared" si="67"/>
        <v>0</v>
      </c>
      <c r="T213" s="120"/>
      <c r="Y213" s="125">
        <v>5</v>
      </c>
      <c r="Z213" s="126">
        <v>0</v>
      </c>
      <c r="AA213" s="109">
        <f>5*IF(AND(AA211=C211,Y213=D214),1,0)</f>
        <v>0</v>
      </c>
      <c r="AB213" s="109">
        <f>15*IF(AND(AB211=C211,Y213=D214),1,0)</f>
        <v>0</v>
      </c>
      <c r="AC213" s="109">
        <f>30*IF(AND(AC211=C211,Y213=D214),1,0)</f>
        <v>0</v>
      </c>
      <c r="AD213" s="109">
        <f>50*IF(AND(AD211=C211,Y213=D214),1,0)</f>
        <v>0</v>
      </c>
      <c r="AE213" s="109">
        <f>75*IF(AND(AE211=C211,Y213=D214),1,0)</f>
        <v>0</v>
      </c>
      <c r="AF213" s="109">
        <f>105*IF(AND(AF211=C211,Y213=D214),1,0)</f>
        <v>0</v>
      </c>
      <c r="AG213" s="109">
        <f>140*IF(AND(AG211=C211,Y213=D214),1,0)</f>
        <v>0</v>
      </c>
      <c r="AH213" s="109">
        <f>180*IF(AND(AH211=C211,Y213=D214),1,0)</f>
        <v>0</v>
      </c>
      <c r="AI213" s="109">
        <f>225*IF(AND(AI211=C211,Y213=D214),1,0)</f>
        <v>0</v>
      </c>
      <c r="AJ213" s="126"/>
      <c r="AK213" s="126">
        <v>5</v>
      </c>
      <c r="AL213" s="109">
        <f>1*IF(AND(AL211=C211,AK213=D214),1,0)</f>
        <v>0</v>
      </c>
      <c r="AM213" s="109">
        <f>2*IF(AND(AM211=C211,AK213=D214),1,0)</f>
        <v>0</v>
      </c>
      <c r="AN213" s="109">
        <f>3*IF(AND(AN211=C211,AK213=D214),1,0)</f>
        <v>0</v>
      </c>
      <c r="AO213" s="109">
        <f>4*IF(AND(AO211=C211,AK213=D214),1,0)</f>
        <v>0</v>
      </c>
      <c r="AP213" s="109">
        <f>5*IF(AND(AP211=C211,AK213=D214),1,0)</f>
        <v>0</v>
      </c>
      <c r="AQ213" s="109">
        <f>6*IF(AND(AQ211=C211,AK213=D214),1,0)</f>
        <v>0</v>
      </c>
      <c r="AR213" s="109">
        <f>7*IF(AND(AR211=C211,AK213=D214),1,0)</f>
        <v>0</v>
      </c>
      <c r="AS213" s="109">
        <f>8*IF(AND(AS211=C211,AK213=D214),1,0)</f>
        <v>0</v>
      </c>
      <c r="AT213" s="109">
        <f>9*IF(AND(AT211=C211,AK213=D214),1,0)</f>
        <v>0</v>
      </c>
      <c r="AU213" s="109">
        <f>10*IF(AND(AU211=C211,AK213=D214),1,0)</f>
        <v>0</v>
      </c>
      <c r="AV213" s="126"/>
      <c r="AW213" s="126">
        <v>5</v>
      </c>
      <c r="AX213" s="109">
        <v>0</v>
      </c>
      <c r="AY213" s="109">
        <v>0</v>
      </c>
      <c r="AZ213" s="109">
        <v>0</v>
      </c>
      <c r="BA213" s="109">
        <v>0</v>
      </c>
      <c r="BB213" s="109">
        <v>0</v>
      </c>
      <c r="BC213" s="109">
        <v>0</v>
      </c>
      <c r="BD213" s="109">
        <v>0</v>
      </c>
      <c r="BE213" s="109">
        <v>0</v>
      </c>
      <c r="BF213" s="109">
        <v>0</v>
      </c>
      <c r="BG213" s="109">
        <v>0</v>
      </c>
      <c r="BI213" s="176"/>
      <c r="BJ213" s="176"/>
      <c r="BK213" s="176"/>
      <c r="BL213" s="176"/>
      <c r="BM213" s="176"/>
      <c r="BN213" s="176"/>
      <c r="BO213" s="176"/>
      <c r="BP213" s="176"/>
    </row>
    <row r="214" spans="1:59" ht="15">
      <c r="A214" s="56"/>
      <c r="B214" s="206" t="s">
        <v>62</v>
      </c>
      <c r="C214" s="208">
        <f>C208+1</f>
        <v>31</v>
      </c>
      <c r="D214" s="129">
        <f>SUM(E213:S213)</f>
        <v>0</v>
      </c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17"/>
      <c r="U214" s="82"/>
      <c r="V214" s="117"/>
      <c r="W214" s="117"/>
      <c r="Y214" s="122">
        <v>6</v>
      </c>
      <c r="Z214" s="108">
        <v>0</v>
      </c>
      <c r="AA214" s="109">
        <v>0</v>
      </c>
      <c r="AB214" s="109">
        <f>15*IF(AND(AB211=C211,Y214=D214),1,0)</f>
        <v>0</v>
      </c>
      <c r="AC214" s="109">
        <f>45*IF(AND(AC211=C211,Y214=D214),1,0)</f>
        <v>0</v>
      </c>
      <c r="AD214" s="109">
        <f>90*IF(AND(AD211=C211,Y214=D214),1,0)</f>
        <v>0</v>
      </c>
      <c r="AE214" s="109">
        <f>150*IF(AND(AE211=C211,Y214=D214),1,0)</f>
        <v>0</v>
      </c>
      <c r="AF214" s="109">
        <f>225*IF(AND(AF211=C211,Y214=D214),1,0)</f>
        <v>0</v>
      </c>
      <c r="AG214" s="109">
        <f>315*IF(AND(AG211=C211,Y214=D214),1,0)</f>
        <v>0</v>
      </c>
      <c r="AH214" s="109">
        <f>420*IF(AND(AH211=C211,Y214=D214),1,0)</f>
        <v>0</v>
      </c>
      <c r="AI214" s="109">
        <f>540*IF(AND(AI211=C211,Y214=D214),1,0)</f>
        <v>0</v>
      </c>
      <c r="AJ214" s="108"/>
      <c r="AK214" s="108">
        <v>6</v>
      </c>
      <c r="AL214" s="108">
        <v>0</v>
      </c>
      <c r="AM214" s="109">
        <f>6*IF(AND(AM211=C211,AK214=D214),1,0)</f>
        <v>0</v>
      </c>
      <c r="AN214" s="109">
        <f>12*IF(AND(AN211=C211,AK214=D214),1,0)</f>
        <v>0</v>
      </c>
      <c r="AO214" s="109">
        <f>18*IF(AND(AO211=C211,AK214=D214),1,0)</f>
        <v>0</v>
      </c>
      <c r="AP214" s="109">
        <f>24*IF(AND(AP211=C211,AK214=D214),1,0)</f>
        <v>0</v>
      </c>
      <c r="AQ214" s="109">
        <f>30*IF(AND(AQ211=C211,AK214=D214),1,0)</f>
        <v>0</v>
      </c>
      <c r="AR214" s="109">
        <f>36*IF(AND(AR211=C211,AK214=D214),1,0)</f>
        <v>0</v>
      </c>
      <c r="AS214" s="109">
        <f>42*IF(AND(AS211=C211,AK214=D214),1,0)</f>
        <v>0</v>
      </c>
      <c r="AT214" s="109">
        <f>48*IF(AND(AT211=C211,AK214=D214),1,0)</f>
        <v>0</v>
      </c>
      <c r="AU214" s="109">
        <f>54*IF(AND(AU211=C211,AK214=D214),1,0)</f>
        <v>0</v>
      </c>
      <c r="AV214" s="108"/>
      <c r="AW214" s="108">
        <v>6</v>
      </c>
      <c r="AX214" s="109">
        <f>1*IF(AND(AX211=C211,AW214=D214),1,0)</f>
        <v>0</v>
      </c>
      <c r="AY214" s="109">
        <f>1*IF(AND(AY211=C211,AW214=D214),1,0)</f>
        <v>0</v>
      </c>
      <c r="AZ214" s="109">
        <f>1*IF(AND(AZ211=C211,AW214=D214),1,0)</f>
        <v>0</v>
      </c>
      <c r="BA214" s="109">
        <f>1*IF(AND(BA211=C211,AW214=D214),1,0)</f>
        <v>0</v>
      </c>
      <c r="BB214" s="109">
        <f>1*IF(AND(BB211=C211,AW214=D214),1,0)</f>
        <v>0</v>
      </c>
      <c r="BC214" s="109">
        <f>1*IF(AND(BC211=C211,AW214=D214),1,0)</f>
        <v>0</v>
      </c>
      <c r="BD214" s="109">
        <f>1*IF(AND(BD211=C211,AW214=D214),1,0)</f>
        <v>0</v>
      </c>
      <c r="BE214" s="109">
        <f>1*IF(AND(BE211=C211,AW214=D214),1,0)</f>
        <v>0</v>
      </c>
      <c r="BF214" s="109">
        <f>1*IF(AND(BF211=C211,AW214=D214),1,0)</f>
        <v>0</v>
      </c>
      <c r="BG214" s="109">
        <f>1*IF(AND(BG211=C211,AW214=D214),1,0)</f>
        <v>0</v>
      </c>
    </row>
    <row r="215" spans="1:57" ht="12.75">
      <c r="A215" s="30"/>
      <c r="B215" s="31"/>
      <c r="T215" s="32"/>
      <c r="W215" s="92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I215" s="106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U215" s="80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</row>
    <row r="216" spans="1:20" ht="12.75">
      <c r="A216" s="30"/>
      <c r="B216" s="31"/>
      <c r="C216" s="41"/>
      <c r="D216" s="104"/>
      <c r="E216" s="41"/>
      <c r="F216" s="41"/>
      <c r="G216" s="41"/>
      <c r="T216" s="32"/>
    </row>
    <row r="217" spans="1:68" s="47" customFormat="1" ht="23.25">
      <c r="A217" s="42"/>
      <c r="B217" s="43">
        <f>IF(COUNTIF(E218:S218,"&gt;0")&gt;=6,"Cartão com","")</f>
      </c>
      <c r="C217" s="44">
        <f>IF(COUNTIF(E218:S218,"&gt;0")&gt;=6,COUNTIF(E218:S218,"&gt;0"),"")</f>
      </c>
      <c r="D217" s="102">
        <f>IF(COUNTIF(E218:S218,"&gt;0")&gt;=6,"dezenas","")</f>
      </c>
      <c r="E217" s="45">
        <v>1</v>
      </c>
      <c r="F217" s="46">
        <v>2</v>
      </c>
      <c r="G217" s="46">
        <v>3</v>
      </c>
      <c r="H217" s="45">
        <v>4</v>
      </c>
      <c r="I217" s="45">
        <v>5</v>
      </c>
      <c r="J217" s="45">
        <v>6</v>
      </c>
      <c r="K217" s="45">
        <v>7</v>
      </c>
      <c r="L217" s="45">
        <v>8</v>
      </c>
      <c r="M217" s="45">
        <v>9</v>
      </c>
      <c r="N217" s="45">
        <v>10</v>
      </c>
      <c r="O217" s="45">
        <v>11</v>
      </c>
      <c r="P217" s="45">
        <v>12</v>
      </c>
      <c r="Q217" s="45">
        <v>13</v>
      </c>
      <c r="R217" s="45">
        <v>14</v>
      </c>
      <c r="S217" s="45">
        <v>15</v>
      </c>
      <c r="T217" s="118"/>
      <c r="U217" s="128" t="s">
        <v>23</v>
      </c>
      <c r="V217" s="128" t="s">
        <v>24</v>
      </c>
      <c r="W217" s="128" t="s">
        <v>25</v>
      </c>
      <c r="Y217" s="121" t="s">
        <v>32</v>
      </c>
      <c r="Z217" s="122">
        <v>6</v>
      </c>
      <c r="AA217" s="122">
        <v>7</v>
      </c>
      <c r="AB217" s="122">
        <v>8</v>
      </c>
      <c r="AC217" s="122">
        <v>9</v>
      </c>
      <c r="AD217" s="122">
        <v>10</v>
      </c>
      <c r="AE217" s="122">
        <v>11</v>
      </c>
      <c r="AF217" s="122">
        <v>12</v>
      </c>
      <c r="AG217" s="122">
        <v>13</v>
      </c>
      <c r="AH217" s="122">
        <v>14</v>
      </c>
      <c r="AI217" s="122">
        <v>15</v>
      </c>
      <c r="AJ217" s="123"/>
      <c r="AK217" s="121" t="s">
        <v>33</v>
      </c>
      <c r="AL217" s="108">
        <v>6</v>
      </c>
      <c r="AM217" s="108">
        <v>7</v>
      </c>
      <c r="AN217" s="108">
        <v>8</v>
      </c>
      <c r="AO217" s="108">
        <v>9</v>
      </c>
      <c r="AP217" s="108">
        <v>10</v>
      </c>
      <c r="AQ217" s="108">
        <v>11</v>
      </c>
      <c r="AR217" s="108">
        <v>12</v>
      </c>
      <c r="AS217" s="108">
        <v>13</v>
      </c>
      <c r="AT217" s="108">
        <v>14</v>
      </c>
      <c r="AU217" s="108">
        <v>15</v>
      </c>
      <c r="AV217" s="123"/>
      <c r="AW217" s="121" t="s">
        <v>34</v>
      </c>
      <c r="AX217" s="108">
        <v>6</v>
      </c>
      <c r="AY217" s="108">
        <v>7</v>
      </c>
      <c r="AZ217" s="108">
        <v>8</v>
      </c>
      <c r="BA217" s="108">
        <v>9</v>
      </c>
      <c r="BB217" s="108">
        <v>10</v>
      </c>
      <c r="BC217" s="108">
        <v>11</v>
      </c>
      <c r="BD217" s="108">
        <v>12</v>
      </c>
      <c r="BE217" s="108">
        <v>13</v>
      </c>
      <c r="BF217" s="108">
        <v>14</v>
      </c>
      <c r="BG217" s="108">
        <v>15</v>
      </c>
      <c r="BI217" s="174" t="s">
        <v>54</v>
      </c>
      <c r="BJ217" s="226" t="s">
        <v>69</v>
      </c>
      <c r="BK217" s="226" t="s">
        <v>70</v>
      </c>
      <c r="BL217" s="226" t="s">
        <v>71</v>
      </c>
      <c r="BM217" s="226" t="s">
        <v>72</v>
      </c>
      <c r="BN217" s="226" t="s">
        <v>57</v>
      </c>
      <c r="BO217" s="226" t="s">
        <v>58</v>
      </c>
      <c r="BP217" s="226" t="s">
        <v>25</v>
      </c>
    </row>
    <row r="218" spans="1:68" s="51" customFormat="1" ht="18">
      <c r="A218" s="48" t="str">
        <f>A212</f>
        <v>Grupo</v>
      </c>
      <c r="B218" s="49" t="s">
        <v>12</v>
      </c>
      <c r="C218" s="50" t="s">
        <v>2</v>
      </c>
      <c r="D218" s="97" t="s">
        <v>15</v>
      </c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119"/>
      <c r="U218" s="127">
        <f>SUM(Z218:AI220)</f>
        <v>0</v>
      </c>
      <c r="V218" s="127">
        <f>SUM(AL218:AU220)</f>
        <v>0</v>
      </c>
      <c r="W218" s="127">
        <f>SUM(AX218:BG220)</f>
        <v>0</v>
      </c>
      <c r="Y218" s="122">
        <v>4</v>
      </c>
      <c r="Z218" s="109">
        <f>1*IF(AND(Z217=C217,Y218=D220),1,0)</f>
        <v>0</v>
      </c>
      <c r="AA218" s="109">
        <f>3*IF(AND(AA217=C217,Y218=D220),1,0)</f>
        <v>0</v>
      </c>
      <c r="AB218" s="109">
        <f>6*IF(AND(AB217=C217,Y218=D220),1,0)</f>
        <v>0</v>
      </c>
      <c r="AC218" s="109">
        <f>10*IF(AND(AC217=C217,Y218=D220),1,0)</f>
        <v>0</v>
      </c>
      <c r="AD218" s="109">
        <f>15*IF(AND(AD217=C217,Y218=D220),1,0)</f>
        <v>0</v>
      </c>
      <c r="AE218" s="109">
        <f>21*IF(AND(AE217=C217,Y218=D220),1,0)</f>
        <v>0</v>
      </c>
      <c r="AF218" s="109">
        <f>28*IF(AND(AF217=C217,Y218=D220),1,0)</f>
        <v>0</v>
      </c>
      <c r="AG218" s="109">
        <f>36*IF(AND(AG217=C217,Y218=D220),1,0)</f>
        <v>0</v>
      </c>
      <c r="AH218" s="109">
        <f>45*IF(AND(AH217=C217,Y218=D220),1,0)</f>
        <v>0</v>
      </c>
      <c r="AI218" s="109">
        <f>55*IF(AND(AI217=C217,Y218=D220),1,0)</f>
        <v>0</v>
      </c>
      <c r="AJ218" s="124"/>
      <c r="AK218" s="109">
        <v>4</v>
      </c>
      <c r="AL218" s="109">
        <v>0</v>
      </c>
      <c r="AM218" s="109">
        <v>0</v>
      </c>
      <c r="AN218" s="109">
        <v>0</v>
      </c>
      <c r="AO218" s="109">
        <v>0</v>
      </c>
      <c r="AP218" s="109">
        <v>0</v>
      </c>
      <c r="AQ218" s="109">
        <v>0</v>
      </c>
      <c r="AR218" s="109">
        <v>0</v>
      </c>
      <c r="AS218" s="109">
        <v>0</v>
      </c>
      <c r="AT218" s="109">
        <v>0</v>
      </c>
      <c r="AU218" s="109">
        <v>0</v>
      </c>
      <c r="AV218" s="124"/>
      <c r="AW218" s="109">
        <v>4</v>
      </c>
      <c r="AX218" s="109">
        <v>0</v>
      </c>
      <c r="AY218" s="109">
        <v>0</v>
      </c>
      <c r="AZ218" s="109">
        <v>0</v>
      </c>
      <c r="BA218" s="109">
        <v>0</v>
      </c>
      <c r="BB218" s="109">
        <v>0</v>
      </c>
      <c r="BC218" s="109">
        <v>0</v>
      </c>
      <c r="BD218" s="109">
        <v>0</v>
      </c>
      <c r="BE218" s="109">
        <v>0</v>
      </c>
      <c r="BF218" s="109">
        <v>0</v>
      </c>
      <c r="BG218" s="109">
        <v>0</v>
      </c>
      <c r="BI218" s="176"/>
      <c r="BJ218" s="175">
        <f aca="true" t="shared" si="68" ref="BJ218:BP218">IF($D219="","",IF($D219=BJ217,"X",""))</f>
      </c>
      <c r="BK218" s="175">
        <f t="shared" si="68"/>
      </c>
      <c r="BL218" s="175">
        <f t="shared" si="68"/>
      </c>
      <c r="BM218" s="175">
        <f t="shared" si="68"/>
      </c>
      <c r="BN218" s="175">
        <f t="shared" si="68"/>
      </c>
      <c r="BO218" s="175">
        <f t="shared" si="68"/>
      </c>
      <c r="BP218" s="175">
        <f t="shared" si="68"/>
      </c>
    </row>
    <row r="219" spans="1:68" s="55" customFormat="1" ht="12.75">
      <c r="A219" s="52" t="str">
        <f>A213</f>
        <v>001</v>
      </c>
      <c r="B219" s="53">
        <f>IF(AND(C217&gt;=6,C217&lt;&gt;"",B$27&lt;&gt;""),B$27,"")</f>
      </c>
      <c r="C219" s="38">
        <f>IF(AND(C217&gt;0,C217&lt;&gt;"",C$27&lt;&gt;""),C$27,"")</f>
      </c>
      <c r="D219" s="201">
        <f>IF(AND(C217&gt;=6,B219&lt;&gt;"",C219&lt;&gt;""),CHOOSE(SUM(E219:S219)+1,"0","1","2","3","Quadra","Quina","SENA","Verifique","Verifique","Verifique","Verifique","Verifique","Verifique","Verifique","Verifique","Verifique"),"")</f>
      </c>
      <c r="E219" s="54">
        <f aca="true" t="shared" si="69" ref="E219:S219">IF(E218&lt;&gt;"",IF(SUMIF($E$27:$J$27,E218,$E$27:$J$27)=E218,1,0),0)</f>
        <v>0</v>
      </c>
      <c r="F219" s="54">
        <f t="shared" si="69"/>
        <v>0</v>
      </c>
      <c r="G219" s="54">
        <f t="shared" si="69"/>
        <v>0</v>
      </c>
      <c r="H219" s="54">
        <f t="shared" si="69"/>
        <v>0</v>
      </c>
      <c r="I219" s="54">
        <f t="shared" si="69"/>
        <v>0</v>
      </c>
      <c r="J219" s="54">
        <f t="shared" si="69"/>
        <v>0</v>
      </c>
      <c r="K219" s="54">
        <f t="shared" si="69"/>
        <v>0</v>
      </c>
      <c r="L219" s="54">
        <f t="shared" si="69"/>
        <v>0</v>
      </c>
      <c r="M219" s="54">
        <f t="shared" si="69"/>
        <v>0</v>
      </c>
      <c r="N219" s="54">
        <f t="shared" si="69"/>
        <v>0</v>
      </c>
      <c r="O219" s="54">
        <f t="shared" si="69"/>
        <v>0</v>
      </c>
      <c r="P219" s="54">
        <f t="shared" si="69"/>
        <v>0</v>
      </c>
      <c r="Q219" s="54">
        <f t="shared" si="69"/>
        <v>0</v>
      </c>
      <c r="R219" s="54">
        <f t="shared" si="69"/>
        <v>0</v>
      </c>
      <c r="S219" s="54">
        <f t="shared" si="69"/>
        <v>0</v>
      </c>
      <c r="T219" s="120"/>
      <c r="Y219" s="125">
        <v>5</v>
      </c>
      <c r="Z219" s="126">
        <v>0</v>
      </c>
      <c r="AA219" s="109">
        <f>5*IF(AND(AA217=C217,Y219=D220),1,0)</f>
        <v>0</v>
      </c>
      <c r="AB219" s="109">
        <f>15*IF(AND(AB217=C217,Y219=D220),1,0)</f>
        <v>0</v>
      </c>
      <c r="AC219" s="109">
        <f>30*IF(AND(AC217=C217,Y219=D220),1,0)</f>
        <v>0</v>
      </c>
      <c r="AD219" s="109">
        <f>50*IF(AND(AD217=C217,Y219=D220),1,0)</f>
        <v>0</v>
      </c>
      <c r="AE219" s="109">
        <f>75*IF(AND(AE217=C217,Y219=D220),1,0)</f>
        <v>0</v>
      </c>
      <c r="AF219" s="109">
        <f>105*IF(AND(AF217=C217,Y219=D220),1,0)</f>
        <v>0</v>
      </c>
      <c r="AG219" s="109">
        <f>140*IF(AND(AG217=C217,Y219=D220),1,0)</f>
        <v>0</v>
      </c>
      <c r="AH219" s="109">
        <f>180*IF(AND(AH217=C217,Y219=D220),1,0)</f>
        <v>0</v>
      </c>
      <c r="AI219" s="109">
        <f>225*IF(AND(AI217=C217,Y219=D220),1,0)</f>
        <v>0</v>
      </c>
      <c r="AJ219" s="126"/>
      <c r="AK219" s="126">
        <v>5</v>
      </c>
      <c r="AL219" s="109">
        <f>1*IF(AND(AL217=C217,AK219=D220),1,0)</f>
        <v>0</v>
      </c>
      <c r="AM219" s="109">
        <f>2*IF(AND(AM217=C217,AK219=D220),1,0)</f>
        <v>0</v>
      </c>
      <c r="AN219" s="109">
        <f>3*IF(AND(AN217=C217,AK219=D220),1,0)</f>
        <v>0</v>
      </c>
      <c r="AO219" s="109">
        <f>4*IF(AND(AO217=C217,AK219=D220),1,0)</f>
        <v>0</v>
      </c>
      <c r="AP219" s="109">
        <f>5*IF(AND(AP217=C217,AK219=D220),1,0)</f>
        <v>0</v>
      </c>
      <c r="AQ219" s="109">
        <f>6*IF(AND(AQ217=C217,AK219=D220),1,0)</f>
        <v>0</v>
      </c>
      <c r="AR219" s="109">
        <f>7*IF(AND(AR217=C217,AK219=D220),1,0)</f>
        <v>0</v>
      </c>
      <c r="AS219" s="109">
        <f>8*IF(AND(AS217=C217,AK219=D220),1,0)</f>
        <v>0</v>
      </c>
      <c r="AT219" s="109">
        <f>9*IF(AND(AT217=C217,AK219=D220),1,0)</f>
        <v>0</v>
      </c>
      <c r="AU219" s="109">
        <f>10*IF(AND(AU217=C217,AK219=D220),1,0)</f>
        <v>0</v>
      </c>
      <c r="AV219" s="126"/>
      <c r="AW219" s="126">
        <v>5</v>
      </c>
      <c r="AX219" s="109">
        <v>0</v>
      </c>
      <c r="AY219" s="109">
        <v>0</v>
      </c>
      <c r="AZ219" s="109">
        <v>0</v>
      </c>
      <c r="BA219" s="109">
        <v>0</v>
      </c>
      <c r="BB219" s="109">
        <v>0</v>
      </c>
      <c r="BC219" s="109">
        <v>0</v>
      </c>
      <c r="BD219" s="109">
        <v>0</v>
      </c>
      <c r="BE219" s="109">
        <v>0</v>
      </c>
      <c r="BF219" s="109">
        <v>0</v>
      </c>
      <c r="BG219" s="109">
        <v>0</v>
      </c>
      <c r="BI219" s="176"/>
      <c r="BJ219" s="176"/>
      <c r="BK219" s="176"/>
      <c r="BL219" s="176"/>
      <c r="BM219" s="176"/>
      <c r="BN219" s="176"/>
      <c r="BO219" s="176"/>
      <c r="BP219" s="176"/>
    </row>
    <row r="220" spans="1:59" ht="15">
      <c r="A220" s="56"/>
      <c r="B220" s="206" t="s">
        <v>62</v>
      </c>
      <c r="C220" s="208">
        <f>C214+1</f>
        <v>32</v>
      </c>
      <c r="D220" s="129">
        <f>SUM(E219:S219)</f>
        <v>0</v>
      </c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17"/>
      <c r="U220" s="82"/>
      <c r="V220" s="117"/>
      <c r="W220" s="117"/>
      <c r="Y220" s="122">
        <v>6</v>
      </c>
      <c r="Z220" s="108">
        <v>0</v>
      </c>
      <c r="AA220" s="109">
        <v>0</v>
      </c>
      <c r="AB220" s="109">
        <f>15*IF(AND(AB217=C217,Y220=D220),1,0)</f>
        <v>0</v>
      </c>
      <c r="AC220" s="109">
        <f>45*IF(AND(AC217=C217,Y220=D220),1,0)</f>
        <v>0</v>
      </c>
      <c r="AD220" s="109">
        <f>90*IF(AND(AD217=C217,Y220=D220),1,0)</f>
        <v>0</v>
      </c>
      <c r="AE220" s="109">
        <f>150*IF(AND(AE217=C217,Y220=D220),1,0)</f>
        <v>0</v>
      </c>
      <c r="AF220" s="109">
        <f>225*IF(AND(AF217=C217,Y220=D220),1,0)</f>
        <v>0</v>
      </c>
      <c r="AG220" s="109">
        <f>315*IF(AND(AG217=C217,Y220=D220),1,0)</f>
        <v>0</v>
      </c>
      <c r="AH220" s="109">
        <f>420*IF(AND(AH217=C217,Y220=D220),1,0)</f>
        <v>0</v>
      </c>
      <c r="AI220" s="109">
        <f>540*IF(AND(AI217=C217,Y220=D220),1,0)</f>
        <v>0</v>
      </c>
      <c r="AJ220" s="108"/>
      <c r="AK220" s="108">
        <v>6</v>
      </c>
      <c r="AL220" s="108">
        <v>0</v>
      </c>
      <c r="AM220" s="109">
        <f>6*IF(AND(AM217=C217,AK220=D220),1,0)</f>
        <v>0</v>
      </c>
      <c r="AN220" s="109">
        <f>12*IF(AND(AN217=C217,AK220=D220),1,0)</f>
        <v>0</v>
      </c>
      <c r="AO220" s="109">
        <f>18*IF(AND(AO217=C217,AK220=D220),1,0)</f>
        <v>0</v>
      </c>
      <c r="AP220" s="109">
        <f>24*IF(AND(AP217=C217,AK220=D220),1,0)</f>
        <v>0</v>
      </c>
      <c r="AQ220" s="109">
        <f>30*IF(AND(AQ217=C217,AK220=D220),1,0)</f>
        <v>0</v>
      </c>
      <c r="AR220" s="109">
        <f>36*IF(AND(AR217=C217,AK220=D220),1,0)</f>
        <v>0</v>
      </c>
      <c r="AS220" s="109">
        <f>42*IF(AND(AS217=C217,AK220=D220),1,0)</f>
        <v>0</v>
      </c>
      <c r="AT220" s="109">
        <f>48*IF(AND(AT217=C217,AK220=D220),1,0)</f>
        <v>0</v>
      </c>
      <c r="AU220" s="109">
        <f>54*IF(AND(AU217=C217,AK220=D220),1,0)</f>
        <v>0</v>
      </c>
      <c r="AV220" s="108"/>
      <c r="AW220" s="108">
        <v>6</v>
      </c>
      <c r="AX220" s="109">
        <f>1*IF(AND(AX217=C217,AW220=D220),1,0)</f>
        <v>0</v>
      </c>
      <c r="AY220" s="109">
        <f>1*IF(AND(AY217=C217,AW220=D220),1,0)</f>
        <v>0</v>
      </c>
      <c r="AZ220" s="109">
        <f>1*IF(AND(AZ217=C217,AW220=D220),1,0)</f>
        <v>0</v>
      </c>
      <c r="BA220" s="109">
        <f>1*IF(AND(BA217=C217,AW220=D220),1,0)</f>
        <v>0</v>
      </c>
      <c r="BB220" s="109">
        <f>1*IF(AND(BB217=C217,AW220=D220),1,0)</f>
        <v>0</v>
      </c>
      <c r="BC220" s="109">
        <f>1*IF(AND(BC217=C217,AW220=D220),1,0)</f>
        <v>0</v>
      </c>
      <c r="BD220" s="109">
        <f>1*IF(AND(BD217=C217,AW220=D220),1,0)</f>
        <v>0</v>
      </c>
      <c r="BE220" s="109">
        <f>1*IF(AND(BE217=C217,AW220=D220),1,0)</f>
        <v>0</v>
      </c>
      <c r="BF220" s="109">
        <f>1*IF(AND(BF217=C217,AW220=D220),1,0)</f>
        <v>0</v>
      </c>
      <c r="BG220" s="109">
        <f>1*IF(AND(BG217=C217,AW220=D220),1,0)</f>
        <v>0</v>
      </c>
    </row>
    <row r="221" spans="1:57" ht="12.75">
      <c r="A221" s="30"/>
      <c r="B221" s="31"/>
      <c r="T221" s="32"/>
      <c r="W221" s="92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I221" s="106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U221" s="80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</row>
    <row r="222" spans="1:20" ht="12.75">
      <c r="A222" s="30"/>
      <c r="B222" s="31"/>
      <c r="C222" s="41"/>
      <c r="D222" s="104"/>
      <c r="E222" s="41"/>
      <c r="F222" s="41"/>
      <c r="G222" s="41"/>
      <c r="T222" s="32"/>
    </row>
    <row r="223" spans="1:68" s="47" customFormat="1" ht="23.25">
      <c r="A223" s="42"/>
      <c r="B223" s="43">
        <f>IF(COUNTIF(E224:S224,"&gt;0")&gt;=6,"Cartão com","")</f>
      </c>
      <c r="C223" s="44">
        <f>IF(COUNTIF(E224:S224,"&gt;0")&gt;=6,COUNTIF(E224:S224,"&gt;0"),"")</f>
      </c>
      <c r="D223" s="102">
        <f>IF(COUNTIF(E224:S224,"&gt;0")&gt;=6,"dezenas","")</f>
      </c>
      <c r="E223" s="45">
        <v>1</v>
      </c>
      <c r="F223" s="46">
        <v>2</v>
      </c>
      <c r="G223" s="46">
        <v>3</v>
      </c>
      <c r="H223" s="45">
        <v>4</v>
      </c>
      <c r="I223" s="45">
        <v>5</v>
      </c>
      <c r="J223" s="45">
        <v>6</v>
      </c>
      <c r="K223" s="45">
        <v>7</v>
      </c>
      <c r="L223" s="45">
        <v>8</v>
      </c>
      <c r="M223" s="45">
        <v>9</v>
      </c>
      <c r="N223" s="45">
        <v>10</v>
      </c>
      <c r="O223" s="45">
        <v>11</v>
      </c>
      <c r="P223" s="45">
        <v>12</v>
      </c>
      <c r="Q223" s="45">
        <v>13</v>
      </c>
      <c r="R223" s="45">
        <v>14</v>
      </c>
      <c r="S223" s="45">
        <v>15</v>
      </c>
      <c r="T223" s="118"/>
      <c r="U223" s="128" t="s">
        <v>23</v>
      </c>
      <c r="V223" s="128" t="s">
        <v>24</v>
      </c>
      <c r="W223" s="128" t="s">
        <v>25</v>
      </c>
      <c r="Y223" s="121" t="s">
        <v>32</v>
      </c>
      <c r="Z223" s="122">
        <v>6</v>
      </c>
      <c r="AA223" s="122">
        <v>7</v>
      </c>
      <c r="AB223" s="122">
        <v>8</v>
      </c>
      <c r="AC223" s="122">
        <v>9</v>
      </c>
      <c r="AD223" s="122">
        <v>10</v>
      </c>
      <c r="AE223" s="122">
        <v>11</v>
      </c>
      <c r="AF223" s="122">
        <v>12</v>
      </c>
      <c r="AG223" s="122">
        <v>13</v>
      </c>
      <c r="AH223" s="122">
        <v>14</v>
      </c>
      <c r="AI223" s="122">
        <v>15</v>
      </c>
      <c r="AJ223" s="123"/>
      <c r="AK223" s="121" t="s">
        <v>33</v>
      </c>
      <c r="AL223" s="108">
        <v>6</v>
      </c>
      <c r="AM223" s="108">
        <v>7</v>
      </c>
      <c r="AN223" s="108">
        <v>8</v>
      </c>
      <c r="AO223" s="108">
        <v>9</v>
      </c>
      <c r="AP223" s="108">
        <v>10</v>
      </c>
      <c r="AQ223" s="108">
        <v>11</v>
      </c>
      <c r="AR223" s="108">
        <v>12</v>
      </c>
      <c r="AS223" s="108">
        <v>13</v>
      </c>
      <c r="AT223" s="108">
        <v>14</v>
      </c>
      <c r="AU223" s="108">
        <v>15</v>
      </c>
      <c r="AV223" s="123"/>
      <c r="AW223" s="121" t="s">
        <v>34</v>
      </c>
      <c r="AX223" s="108">
        <v>6</v>
      </c>
      <c r="AY223" s="108">
        <v>7</v>
      </c>
      <c r="AZ223" s="108">
        <v>8</v>
      </c>
      <c r="BA223" s="108">
        <v>9</v>
      </c>
      <c r="BB223" s="108">
        <v>10</v>
      </c>
      <c r="BC223" s="108">
        <v>11</v>
      </c>
      <c r="BD223" s="108">
        <v>12</v>
      </c>
      <c r="BE223" s="108">
        <v>13</v>
      </c>
      <c r="BF223" s="108">
        <v>14</v>
      </c>
      <c r="BG223" s="108">
        <v>15</v>
      </c>
      <c r="BI223" s="174" t="s">
        <v>54</v>
      </c>
      <c r="BJ223" s="226" t="s">
        <v>69</v>
      </c>
      <c r="BK223" s="226" t="s">
        <v>70</v>
      </c>
      <c r="BL223" s="226" t="s">
        <v>71</v>
      </c>
      <c r="BM223" s="226" t="s">
        <v>72</v>
      </c>
      <c r="BN223" s="226" t="s">
        <v>57</v>
      </c>
      <c r="BO223" s="226" t="s">
        <v>58</v>
      </c>
      <c r="BP223" s="226" t="s">
        <v>25</v>
      </c>
    </row>
    <row r="224" spans="1:68" s="51" customFormat="1" ht="18">
      <c r="A224" s="48" t="str">
        <f>A218</f>
        <v>Grupo</v>
      </c>
      <c r="B224" s="49" t="s">
        <v>12</v>
      </c>
      <c r="C224" s="50" t="s">
        <v>2</v>
      </c>
      <c r="D224" s="97" t="s">
        <v>15</v>
      </c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119"/>
      <c r="U224" s="127">
        <f>SUM(Z224:AI226)</f>
        <v>0</v>
      </c>
      <c r="V224" s="127">
        <f>SUM(AL224:AU226)</f>
        <v>0</v>
      </c>
      <c r="W224" s="127">
        <f>SUM(AX224:BG226)</f>
        <v>0</v>
      </c>
      <c r="Y224" s="122">
        <v>4</v>
      </c>
      <c r="Z224" s="109">
        <f>1*IF(AND(Z223=C223,Y224=D226),1,0)</f>
        <v>0</v>
      </c>
      <c r="AA224" s="109">
        <f>3*IF(AND(AA223=C223,Y224=D226),1,0)</f>
        <v>0</v>
      </c>
      <c r="AB224" s="109">
        <f>6*IF(AND(AB223=C223,Y224=D226),1,0)</f>
        <v>0</v>
      </c>
      <c r="AC224" s="109">
        <f>10*IF(AND(AC223=C223,Y224=D226),1,0)</f>
        <v>0</v>
      </c>
      <c r="AD224" s="109">
        <f>15*IF(AND(AD223=C223,Y224=D226),1,0)</f>
        <v>0</v>
      </c>
      <c r="AE224" s="109">
        <f>21*IF(AND(AE223=C223,Y224=D226),1,0)</f>
        <v>0</v>
      </c>
      <c r="AF224" s="109">
        <f>28*IF(AND(AF223=C223,Y224=D226),1,0)</f>
        <v>0</v>
      </c>
      <c r="AG224" s="109">
        <f>36*IF(AND(AG223=C223,Y224=D226),1,0)</f>
        <v>0</v>
      </c>
      <c r="AH224" s="109">
        <f>45*IF(AND(AH223=C223,Y224=D226),1,0)</f>
        <v>0</v>
      </c>
      <c r="AI224" s="109">
        <f>55*IF(AND(AI223=C223,Y224=D226),1,0)</f>
        <v>0</v>
      </c>
      <c r="AJ224" s="124"/>
      <c r="AK224" s="109">
        <v>4</v>
      </c>
      <c r="AL224" s="109">
        <v>0</v>
      </c>
      <c r="AM224" s="109">
        <v>0</v>
      </c>
      <c r="AN224" s="109">
        <v>0</v>
      </c>
      <c r="AO224" s="109">
        <v>0</v>
      </c>
      <c r="AP224" s="109">
        <v>0</v>
      </c>
      <c r="AQ224" s="109">
        <v>0</v>
      </c>
      <c r="AR224" s="109">
        <v>0</v>
      </c>
      <c r="AS224" s="109">
        <v>0</v>
      </c>
      <c r="AT224" s="109">
        <v>0</v>
      </c>
      <c r="AU224" s="109">
        <v>0</v>
      </c>
      <c r="AV224" s="124"/>
      <c r="AW224" s="109">
        <v>4</v>
      </c>
      <c r="AX224" s="109">
        <v>0</v>
      </c>
      <c r="AY224" s="109">
        <v>0</v>
      </c>
      <c r="AZ224" s="109">
        <v>0</v>
      </c>
      <c r="BA224" s="109">
        <v>0</v>
      </c>
      <c r="BB224" s="109">
        <v>0</v>
      </c>
      <c r="BC224" s="109">
        <v>0</v>
      </c>
      <c r="BD224" s="109">
        <v>0</v>
      </c>
      <c r="BE224" s="109">
        <v>0</v>
      </c>
      <c r="BF224" s="109">
        <v>0</v>
      </c>
      <c r="BG224" s="109">
        <v>0</v>
      </c>
      <c r="BI224" s="176"/>
      <c r="BJ224" s="175">
        <f aca="true" t="shared" si="70" ref="BJ224:BP224">IF($D225="","",IF($D225=BJ223,"X",""))</f>
      </c>
      <c r="BK224" s="175">
        <f t="shared" si="70"/>
      </c>
      <c r="BL224" s="175">
        <f t="shared" si="70"/>
      </c>
      <c r="BM224" s="175">
        <f t="shared" si="70"/>
      </c>
      <c r="BN224" s="175">
        <f t="shared" si="70"/>
      </c>
      <c r="BO224" s="175">
        <f t="shared" si="70"/>
      </c>
      <c r="BP224" s="175">
        <f t="shared" si="70"/>
      </c>
    </row>
    <row r="225" spans="1:68" s="55" customFormat="1" ht="12.75">
      <c r="A225" s="52" t="str">
        <f>A219</f>
        <v>001</v>
      </c>
      <c r="B225" s="53">
        <f>IF(AND(C223&gt;=6,C223&lt;&gt;"",B$27&lt;&gt;""),B$27,"")</f>
      </c>
      <c r="C225" s="38">
        <f>IF(AND(C223&gt;0,C223&lt;&gt;"",C$27&lt;&gt;""),C$27,"")</f>
      </c>
      <c r="D225" s="201">
        <f>IF(AND(C223&gt;=6,B225&lt;&gt;"",C225&lt;&gt;""),CHOOSE(SUM(E225:S225)+1,"0","1","2","3","Quadra","Quina","SENA","Verifique","Verifique","Verifique","Verifique","Verifique","Verifique","Verifique","Verifique","Verifique"),"")</f>
      </c>
      <c r="E225" s="54">
        <f aca="true" t="shared" si="71" ref="E225:S225">IF(E224&lt;&gt;"",IF(SUMIF($E$27:$J$27,E224,$E$27:$J$27)=E224,1,0),0)</f>
        <v>0</v>
      </c>
      <c r="F225" s="54">
        <f t="shared" si="71"/>
        <v>0</v>
      </c>
      <c r="G225" s="54">
        <f t="shared" si="71"/>
        <v>0</v>
      </c>
      <c r="H225" s="54">
        <f t="shared" si="71"/>
        <v>0</v>
      </c>
      <c r="I225" s="54">
        <f t="shared" si="71"/>
        <v>0</v>
      </c>
      <c r="J225" s="54">
        <f t="shared" si="71"/>
        <v>0</v>
      </c>
      <c r="K225" s="54">
        <f t="shared" si="71"/>
        <v>0</v>
      </c>
      <c r="L225" s="54">
        <f t="shared" si="71"/>
        <v>0</v>
      </c>
      <c r="M225" s="54">
        <f t="shared" si="71"/>
        <v>0</v>
      </c>
      <c r="N225" s="54">
        <f t="shared" si="71"/>
        <v>0</v>
      </c>
      <c r="O225" s="54">
        <f t="shared" si="71"/>
        <v>0</v>
      </c>
      <c r="P225" s="54">
        <f t="shared" si="71"/>
        <v>0</v>
      </c>
      <c r="Q225" s="54">
        <f t="shared" si="71"/>
        <v>0</v>
      </c>
      <c r="R225" s="54">
        <f t="shared" si="71"/>
        <v>0</v>
      </c>
      <c r="S225" s="54">
        <f t="shared" si="71"/>
        <v>0</v>
      </c>
      <c r="T225" s="120"/>
      <c r="Y225" s="125">
        <v>5</v>
      </c>
      <c r="Z225" s="126">
        <v>0</v>
      </c>
      <c r="AA225" s="109">
        <f>5*IF(AND(AA223=C223,Y225=D226),1,0)</f>
        <v>0</v>
      </c>
      <c r="AB225" s="109">
        <f>15*IF(AND(AB223=C223,Y225=D226),1,0)</f>
        <v>0</v>
      </c>
      <c r="AC225" s="109">
        <f>30*IF(AND(AC223=C223,Y225=D226),1,0)</f>
        <v>0</v>
      </c>
      <c r="AD225" s="109">
        <f>50*IF(AND(AD223=C223,Y225=D226),1,0)</f>
        <v>0</v>
      </c>
      <c r="AE225" s="109">
        <f>75*IF(AND(AE223=C223,Y225=D226),1,0)</f>
        <v>0</v>
      </c>
      <c r="AF225" s="109">
        <f>105*IF(AND(AF223=C223,Y225=D226),1,0)</f>
        <v>0</v>
      </c>
      <c r="AG225" s="109">
        <f>140*IF(AND(AG223=C223,Y225=D226),1,0)</f>
        <v>0</v>
      </c>
      <c r="AH225" s="109">
        <f>180*IF(AND(AH223=C223,Y225=D226),1,0)</f>
        <v>0</v>
      </c>
      <c r="AI225" s="109">
        <f>225*IF(AND(AI223=C223,Y225=D226),1,0)</f>
        <v>0</v>
      </c>
      <c r="AJ225" s="126"/>
      <c r="AK225" s="126">
        <v>5</v>
      </c>
      <c r="AL225" s="109">
        <f>1*IF(AND(AL223=C223,AK225=D226),1,0)</f>
        <v>0</v>
      </c>
      <c r="AM225" s="109">
        <f>2*IF(AND(AM223=C223,AK225=D226),1,0)</f>
        <v>0</v>
      </c>
      <c r="AN225" s="109">
        <f>3*IF(AND(AN223=C223,AK225=D226),1,0)</f>
        <v>0</v>
      </c>
      <c r="AO225" s="109">
        <f>4*IF(AND(AO223=C223,AK225=D226),1,0)</f>
        <v>0</v>
      </c>
      <c r="AP225" s="109">
        <f>5*IF(AND(AP223=C223,AK225=D226),1,0)</f>
        <v>0</v>
      </c>
      <c r="AQ225" s="109">
        <f>6*IF(AND(AQ223=C223,AK225=D226),1,0)</f>
        <v>0</v>
      </c>
      <c r="AR225" s="109">
        <f>7*IF(AND(AR223=C223,AK225=D226),1,0)</f>
        <v>0</v>
      </c>
      <c r="AS225" s="109">
        <f>8*IF(AND(AS223=C223,AK225=D226),1,0)</f>
        <v>0</v>
      </c>
      <c r="AT225" s="109">
        <f>9*IF(AND(AT223=C223,AK225=D226),1,0)</f>
        <v>0</v>
      </c>
      <c r="AU225" s="109">
        <f>10*IF(AND(AU223=C223,AK225=D226),1,0)</f>
        <v>0</v>
      </c>
      <c r="AV225" s="126"/>
      <c r="AW225" s="126">
        <v>5</v>
      </c>
      <c r="AX225" s="109">
        <v>0</v>
      </c>
      <c r="AY225" s="109">
        <v>0</v>
      </c>
      <c r="AZ225" s="109">
        <v>0</v>
      </c>
      <c r="BA225" s="109">
        <v>0</v>
      </c>
      <c r="BB225" s="109">
        <v>0</v>
      </c>
      <c r="BC225" s="109">
        <v>0</v>
      </c>
      <c r="BD225" s="109">
        <v>0</v>
      </c>
      <c r="BE225" s="109">
        <v>0</v>
      </c>
      <c r="BF225" s="109">
        <v>0</v>
      </c>
      <c r="BG225" s="109">
        <v>0</v>
      </c>
      <c r="BI225" s="176"/>
      <c r="BJ225" s="176"/>
      <c r="BK225" s="176"/>
      <c r="BL225" s="176"/>
      <c r="BM225" s="176"/>
      <c r="BN225" s="176"/>
      <c r="BO225" s="176"/>
      <c r="BP225" s="176"/>
    </row>
    <row r="226" spans="1:59" ht="15">
      <c r="A226" s="56"/>
      <c r="B226" s="206" t="s">
        <v>62</v>
      </c>
      <c r="C226" s="208">
        <f>C220+1</f>
        <v>33</v>
      </c>
      <c r="D226" s="129">
        <f>SUM(E225:S225)</f>
        <v>0</v>
      </c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17"/>
      <c r="U226" s="82"/>
      <c r="V226" s="117"/>
      <c r="W226" s="117"/>
      <c r="Y226" s="122">
        <v>6</v>
      </c>
      <c r="Z226" s="108">
        <v>0</v>
      </c>
      <c r="AA226" s="109">
        <v>0</v>
      </c>
      <c r="AB226" s="109">
        <f>15*IF(AND(AB223=C223,Y226=D226),1,0)</f>
        <v>0</v>
      </c>
      <c r="AC226" s="109">
        <f>45*IF(AND(AC223=C223,Y226=D226),1,0)</f>
        <v>0</v>
      </c>
      <c r="AD226" s="109">
        <f>90*IF(AND(AD223=C223,Y226=D226),1,0)</f>
        <v>0</v>
      </c>
      <c r="AE226" s="109">
        <f>150*IF(AND(AE223=C223,Y226=D226),1,0)</f>
        <v>0</v>
      </c>
      <c r="AF226" s="109">
        <f>225*IF(AND(AF223=C223,Y226=D226),1,0)</f>
        <v>0</v>
      </c>
      <c r="AG226" s="109">
        <f>315*IF(AND(AG223=C223,Y226=D226),1,0)</f>
        <v>0</v>
      </c>
      <c r="AH226" s="109">
        <f>420*IF(AND(AH223=C223,Y226=D226),1,0)</f>
        <v>0</v>
      </c>
      <c r="AI226" s="109">
        <f>540*IF(AND(AI223=C223,Y226=D226),1,0)</f>
        <v>0</v>
      </c>
      <c r="AJ226" s="108"/>
      <c r="AK226" s="108">
        <v>6</v>
      </c>
      <c r="AL226" s="108">
        <v>0</v>
      </c>
      <c r="AM226" s="109">
        <f>6*IF(AND(AM223=C223,AK226=D226),1,0)</f>
        <v>0</v>
      </c>
      <c r="AN226" s="109">
        <f>12*IF(AND(AN223=C223,AK226=D226),1,0)</f>
        <v>0</v>
      </c>
      <c r="AO226" s="109">
        <f>18*IF(AND(AO223=C223,AK226=D226),1,0)</f>
        <v>0</v>
      </c>
      <c r="AP226" s="109">
        <f>24*IF(AND(AP223=C223,AK226=D226),1,0)</f>
        <v>0</v>
      </c>
      <c r="AQ226" s="109">
        <f>30*IF(AND(AQ223=C223,AK226=D226),1,0)</f>
        <v>0</v>
      </c>
      <c r="AR226" s="109">
        <f>36*IF(AND(AR223=C223,AK226=D226),1,0)</f>
        <v>0</v>
      </c>
      <c r="AS226" s="109">
        <f>42*IF(AND(AS223=C223,AK226=D226),1,0)</f>
        <v>0</v>
      </c>
      <c r="AT226" s="109">
        <f>48*IF(AND(AT223=C223,AK226=D226),1,0)</f>
        <v>0</v>
      </c>
      <c r="AU226" s="109">
        <f>54*IF(AND(AU223=C223,AK226=D226),1,0)</f>
        <v>0</v>
      </c>
      <c r="AV226" s="108"/>
      <c r="AW226" s="108">
        <v>6</v>
      </c>
      <c r="AX226" s="109">
        <f>1*IF(AND(AX223=C223,AW226=D226),1,0)</f>
        <v>0</v>
      </c>
      <c r="AY226" s="109">
        <f>1*IF(AND(AY223=C223,AW226=D226),1,0)</f>
        <v>0</v>
      </c>
      <c r="AZ226" s="109">
        <f>1*IF(AND(AZ223=C223,AW226=D226),1,0)</f>
        <v>0</v>
      </c>
      <c r="BA226" s="109">
        <f>1*IF(AND(BA223=C223,AW226=D226),1,0)</f>
        <v>0</v>
      </c>
      <c r="BB226" s="109">
        <f>1*IF(AND(BB223=C223,AW226=D226),1,0)</f>
        <v>0</v>
      </c>
      <c r="BC226" s="109">
        <f>1*IF(AND(BC223=C223,AW226=D226),1,0)</f>
        <v>0</v>
      </c>
      <c r="BD226" s="109">
        <f>1*IF(AND(BD223=C223,AW226=D226),1,0)</f>
        <v>0</v>
      </c>
      <c r="BE226" s="109">
        <f>1*IF(AND(BE223=C223,AW226=D226),1,0)</f>
        <v>0</v>
      </c>
      <c r="BF226" s="109">
        <f>1*IF(AND(BF223=C223,AW226=D226),1,0)</f>
        <v>0</v>
      </c>
      <c r="BG226" s="109">
        <f>1*IF(AND(BG223=C223,AW226=D226),1,0)</f>
        <v>0</v>
      </c>
    </row>
    <row r="227" spans="1:57" ht="12.75">
      <c r="A227" s="30"/>
      <c r="B227" s="31"/>
      <c r="T227" s="32"/>
      <c r="W227" s="92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I227" s="106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U227" s="80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</row>
    <row r="228" spans="1:20" ht="12.75">
      <c r="A228" s="30"/>
      <c r="B228" s="31"/>
      <c r="C228" s="41"/>
      <c r="D228" s="104"/>
      <c r="E228" s="41"/>
      <c r="F228" s="41"/>
      <c r="G228" s="41"/>
      <c r="T228" s="32"/>
    </row>
    <row r="229" spans="1:68" s="47" customFormat="1" ht="23.25">
      <c r="A229" s="42"/>
      <c r="B229" s="43">
        <f>IF(COUNTIF(E230:S230,"&gt;0")&gt;=6,"Cartão com","")</f>
      </c>
      <c r="C229" s="44">
        <f>IF(COUNTIF(E230:S230,"&gt;0")&gt;=6,COUNTIF(E230:S230,"&gt;0"),"")</f>
      </c>
      <c r="D229" s="102">
        <f>IF(COUNTIF(E230:S230,"&gt;0")&gt;=6,"dezenas","")</f>
      </c>
      <c r="E229" s="45">
        <v>1</v>
      </c>
      <c r="F229" s="46">
        <v>2</v>
      </c>
      <c r="G229" s="46">
        <v>3</v>
      </c>
      <c r="H229" s="45">
        <v>4</v>
      </c>
      <c r="I229" s="45">
        <v>5</v>
      </c>
      <c r="J229" s="45">
        <v>6</v>
      </c>
      <c r="K229" s="45">
        <v>7</v>
      </c>
      <c r="L229" s="45">
        <v>8</v>
      </c>
      <c r="M229" s="45">
        <v>9</v>
      </c>
      <c r="N229" s="45">
        <v>10</v>
      </c>
      <c r="O229" s="45">
        <v>11</v>
      </c>
      <c r="P229" s="45">
        <v>12</v>
      </c>
      <c r="Q229" s="45">
        <v>13</v>
      </c>
      <c r="R229" s="45">
        <v>14</v>
      </c>
      <c r="S229" s="45">
        <v>15</v>
      </c>
      <c r="T229" s="118"/>
      <c r="U229" s="128" t="s">
        <v>23</v>
      </c>
      <c r="V229" s="128" t="s">
        <v>24</v>
      </c>
      <c r="W229" s="128" t="s">
        <v>25</v>
      </c>
      <c r="Y229" s="121" t="s">
        <v>32</v>
      </c>
      <c r="Z229" s="122">
        <v>6</v>
      </c>
      <c r="AA229" s="122">
        <v>7</v>
      </c>
      <c r="AB229" s="122">
        <v>8</v>
      </c>
      <c r="AC229" s="122">
        <v>9</v>
      </c>
      <c r="AD229" s="122">
        <v>10</v>
      </c>
      <c r="AE229" s="122">
        <v>11</v>
      </c>
      <c r="AF229" s="122">
        <v>12</v>
      </c>
      <c r="AG229" s="122">
        <v>13</v>
      </c>
      <c r="AH229" s="122">
        <v>14</v>
      </c>
      <c r="AI229" s="122">
        <v>15</v>
      </c>
      <c r="AJ229" s="123"/>
      <c r="AK229" s="121" t="s">
        <v>33</v>
      </c>
      <c r="AL229" s="108">
        <v>6</v>
      </c>
      <c r="AM229" s="108">
        <v>7</v>
      </c>
      <c r="AN229" s="108">
        <v>8</v>
      </c>
      <c r="AO229" s="108">
        <v>9</v>
      </c>
      <c r="AP229" s="108">
        <v>10</v>
      </c>
      <c r="AQ229" s="108">
        <v>11</v>
      </c>
      <c r="AR229" s="108">
        <v>12</v>
      </c>
      <c r="AS229" s="108">
        <v>13</v>
      </c>
      <c r="AT229" s="108">
        <v>14</v>
      </c>
      <c r="AU229" s="108">
        <v>15</v>
      </c>
      <c r="AV229" s="123"/>
      <c r="AW229" s="121" t="s">
        <v>34</v>
      </c>
      <c r="AX229" s="108">
        <v>6</v>
      </c>
      <c r="AY229" s="108">
        <v>7</v>
      </c>
      <c r="AZ229" s="108">
        <v>8</v>
      </c>
      <c r="BA229" s="108">
        <v>9</v>
      </c>
      <c r="BB229" s="108">
        <v>10</v>
      </c>
      <c r="BC229" s="108">
        <v>11</v>
      </c>
      <c r="BD229" s="108">
        <v>12</v>
      </c>
      <c r="BE229" s="108">
        <v>13</v>
      </c>
      <c r="BF229" s="108">
        <v>14</v>
      </c>
      <c r="BG229" s="108">
        <v>15</v>
      </c>
      <c r="BI229" s="174" t="s">
        <v>54</v>
      </c>
      <c r="BJ229" s="226" t="s">
        <v>69</v>
      </c>
      <c r="BK229" s="226" t="s">
        <v>70</v>
      </c>
      <c r="BL229" s="226" t="s">
        <v>71</v>
      </c>
      <c r="BM229" s="226" t="s">
        <v>72</v>
      </c>
      <c r="BN229" s="226" t="s">
        <v>57</v>
      </c>
      <c r="BO229" s="226" t="s">
        <v>58</v>
      </c>
      <c r="BP229" s="226" t="s">
        <v>25</v>
      </c>
    </row>
    <row r="230" spans="1:68" s="51" customFormat="1" ht="18">
      <c r="A230" s="48" t="str">
        <f>A224</f>
        <v>Grupo</v>
      </c>
      <c r="B230" s="49" t="s">
        <v>12</v>
      </c>
      <c r="C230" s="50" t="s">
        <v>2</v>
      </c>
      <c r="D230" s="97" t="s">
        <v>15</v>
      </c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119"/>
      <c r="U230" s="127">
        <f>SUM(Z230:AI232)</f>
        <v>0</v>
      </c>
      <c r="V230" s="127">
        <f>SUM(AL230:AU232)</f>
        <v>0</v>
      </c>
      <c r="W230" s="127">
        <f>SUM(AX230:BG232)</f>
        <v>0</v>
      </c>
      <c r="Y230" s="122">
        <v>4</v>
      </c>
      <c r="Z230" s="109">
        <f>1*IF(AND(Z229=C229,Y230=D232),1,0)</f>
        <v>0</v>
      </c>
      <c r="AA230" s="109">
        <f>3*IF(AND(AA229=C229,Y230=D232),1,0)</f>
        <v>0</v>
      </c>
      <c r="AB230" s="109">
        <f>6*IF(AND(AB229=C229,Y230=D232),1,0)</f>
        <v>0</v>
      </c>
      <c r="AC230" s="109">
        <f>10*IF(AND(AC229=C229,Y230=D232),1,0)</f>
        <v>0</v>
      </c>
      <c r="AD230" s="109">
        <f>15*IF(AND(AD229=C229,Y230=D232),1,0)</f>
        <v>0</v>
      </c>
      <c r="AE230" s="109">
        <f>21*IF(AND(AE229=C229,Y230=D232),1,0)</f>
        <v>0</v>
      </c>
      <c r="AF230" s="109">
        <f>28*IF(AND(AF229=C229,Y230=D232),1,0)</f>
        <v>0</v>
      </c>
      <c r="AG230" s="109">
        <f>36*IF(AND(AG229=C229,Y230=D232),1,0)</f>
        <v>0</v>
      </c>
      <c r="AH230" s="109">
        <f>45*IF(AND(AH229=C229,Y230=D232),1,0)</f>
        <v>0</v>
      </c>
      <c r="AI230" s="109">
        <f>55*IF(AND(AI229=C229,Y230=D232),1,0)</f>
        <v>0</v>
      </c>
      <c r="AJ230" s="124"/>
      <c r="AK230" s="109">
        <v>4</v>
      </c>
      <c r="AL230" s="109">
        <v>0</v>
      </c>
      <c r="AM230" s="109">
        <v>0</v>
      </c>
      <c r="AN230" s="109">
        <v>0</v>
      </c>
      <c r="AO230" s="109">
        <v>0</v>
      </c>
      <c r="AP230" s="109">
        <v>0</v>
      </c>
      <c r="AQ230" s="109">
        <v>0</v>
      </c>
      <c r="AR230" s="109">
        <v>0</v>
      </c>
      <c r="AS230" s="109">
        <v>0</v>
      </c>
      <c r="AT230" s="109">
        <v>0</v>
      </c>
      <c r="AU230" s="109">
        <v>0</v>
      </c>
      <c r="AV230" s="124"/>
      <c r="AW230" s="109">
        <v>4</v>
      </c>
      <c r="AX230" s="109">
        <v>0</v>
      </c>
      <c r="AY230" s="109">
        <v>0</v>
      </c>
      <c r="AZ230" s="109">
        <v>0</v>
      </c>
      <c r="BA230" s="109">
        <v>0</v>
      </c>
      <c r="BB230" s="109">
        <v>0</v>
      </c>
      <c r="BC230" s="109">
        <v>0</v>
      </c>
      <c r="BD230" s="109">
        <v>0</v>
      </c>
      <c r="BE230" s="109">
        <v>0</v>
      </c>
      <c r="BF230" s="109">
        <v>0</v>
      </c>
      <c r="BG230" s="109">
        <v>0</v>
      </c>
      <c r="BI230" s="176"/>
      <c r="BJ230" s="175">
        <f aca="true" t="shared" si="72" ref="BJ230:BP230">IF($D231="","",IF($D231=BJ229,"X",""))</f>
      </c>
      <c r="BK230" s="175">
        <f t="shared" si="72"/>
      </c>
      <c r="BL230" s="175">
        <f t="shared" si="72"/>
      </c>
      <c r="BM230" s="175">
        <f t="shared" si="72"/>
      </c>
      <c r="BN230" s="175">
        <f t="shared" si="72"/>
      </c>
      <c r="BO230" s="175">
        <f t="shared" si="72"/>
      </c>
      <c r="BP230" s="175">
        <f t="shared" si="72"/>
      </c>
    </row>
    <row r="231" spans="1:68" s="55" customFormat="1" ht="12.75">
      <c r="A231" s="52" t="str">
        <f>A225</f>
        <v>001</v>
      </c>
      <c r="B231" s="53">
        <f>IF(AND(C229&gt;=6,C229&lt;&gt;"",B$27&lt;&gt;""),B$27,"")</f>
      </c>
      <c r="C231" s="38">
        <f>IF(AND(C229&gt;0,C229&lt;&gt;"",C$27&lt;&gt;""),C$27,"")</f>
      </c>
      <c r="D231" s="201">
        <f>IF(AND(C229&gt;=6,B231&lt;&gt;"",C231&lt;&gt;""),CHOOSE(SUM(E231:S231)+1,"0","1","2","3","Quadra","Quina","SENA","Verifique","Verifique","Verifique","Verifique","Verifique","Verifique","Verifique","Verifique","Verifique"),"")</f>
      </c>
      <c r="E231" s="54">
        <f aca="true" t="shared" si="73" ref="E231:S231">IF(E230&lt;&gt;"",IF(SUMIF($E$27:$J$27,E230,$E$27:$J$27)=E230,1,0),0)</f>
        <v>0</v>
      </c>
      <c r="F231" s="54">
        <f t="shared" si="73"/>
        <v>0</v>
      </c>
      <c r="G231" s="54">
        <f t="shared" si="73"/>
        <v>0</v>
      </c>
      <c r="H231" s="54">
        <f t="shared" si="73"/>
        <v>0</v>
      </c>
      <c r="I231" s="54">
        <f t="shared" si="73"/>
        <v>0</v>
      </c>
      <c r="J231" s="54">
        <f t="shared" si="73"/>
        <v>0</v>
      </c>
      <c r="K231" s="54">
        <f t="shared" si="73"/>
        <v>0</v>
      </c>
      <c r="L231" s="54">
        <f t="shared" si="73"/>
        <v>0</v>
      </c>
      <c r="M231" s="54">
        <f t="shared" si="73"/>
        <v>0</v>
      </c>
      <c r="N231" s="54">
        <f t="shared" si="73"/>
        <v>0</v>
      </c>
      <c r="O231" s="54">
        <f t="shared" si="73"/>
        <v>0</v>
      </c>
      <c r="P231" s="54">
        <f t="shared" si="73"/>
        <v>0</v>
      </c>
      <c r="Q231" s="54">
        <f t="shared" si="73"/>
        <v>0</v>
      </c>
      <c r="R231" s="54">
        <f t="shared" si="73"/>
        <v>0</v>
      </c>
      <c r="S231" s="54">
        <f t="shared" si="73"/>
        <v>0</v>
      </c>
      <c r="T231" s="120"/>
      <c r="Y231" s="125">
        <v>5</v>
      </c>
      <c r="Z231" s="126">
        <v>0</v>
      </c>
      <c r="AA231" s="109">
        <f>5*IF(AND(AA229=C229,Y231=D232),1,0)</f>
        <v>0</v>
      </c>
      <c r="AB231" s="109">
        <f>15*IF(AND(AB229=C229,Y231=D232),1,0)</f>
        <v>0</v>
      </c>
      <c r="AC231" s="109">
        <f>30*IF(AND(AC229=C229,Y231=D232),1,0)</f>
        <v>0</v>
      </c>
      <c r="AD231" s="109">
        <f>50*IF(AND(AD229=C229,Y231=D232),1,0)</f>
        <v>0</v>
      </c>
      <c r="AE231" s="109">
        <f>75*IF(AND(AE229=C229,Y231=D232),1,0)</f>
        <v>0</v>
      </c>
      <c r="AF231" s="109">
        <f>105*IF(AND(AF229=C229,Y231=D232),1,0)</f>
        <v>0</v>
      </c>
      <c r="AG231" s="109">
        <f>140*IF(AND(AG229=C229,Y231=D232),1,0)</f>
        <v>0</v>
      </c>
      <c r="AH231" s="109">
        <f>180*IF(AND(AH229=C229,Y231=D232),1,0)</f>
        <v>0</v>
      </c>
      <c r="AI231" s="109">
        <f>225*IF(AND(AI229=C229,Y231=D232),1,0)</f>
        <v>0</v>
      </c>
      <c r="AJ231" s="126"/>
      <c r="AK231" s="126">
        <v>5</v>
      </c>
      <c r="AL231" s="109">
        <f>1*IF(AND(AL229=C229,AK231=D232),1,0)</f>
        <v>0</v>
      </c>
      <c r="AM231" s="109">
        <f>2*IF(AND(AM229=C229,AK231=D232),1,0)</f>
        <v>0</v>
      </c>
      <c r="AN231" s="109">
        <f>3*IF(AND(AN229=C229,AK231=D232),1,0)</f>
        <v>0</v>
      </c>
      <c r="AO231" s="109">
        <f>4*IF(AND(AO229=C229,AK231=D232),1,0)</f>
        <v>0</v>
      </c>
      <c r="AP231" s="109">
        <f>5*IF(AND(AP229=C229,AK231=D232),1,0)</f>
        <v>0</v>
      </c>
      <c r="AQ231" s="109">
        <f>6*IF(AND(AQ229=C229,AK231=D232),1,0)</f>
        <v>0</v>
      </c>
      <c r="AR231" s="109">
        <f>7*IF(AND(AR229=C229,AK231=D232),1,0)</f>
        <v>0</v>
      </c>
      <c r="AS231" s="109">
        <f>8*IF(AND(AS229=C229,AK231=D232),1,0)</f>
        <v>0</v>
      </c>
      <c r="AT231" s="109">
        <f>9*IF(AND(AT229=C229,AK231=D232),1,0)</f>
        <v>0</v>
      </c>
      <c r="AU231" s="109">
        <f>10*IF(AND(AU229=C229,AK231=D232),1,0)</f>
        <v>0</v>
      </c>
      <c r="AV231" s="126"/>
      <c r="AW231" s="126">
        <v>5</v>
      </c>
      <c r="AX231" s="109">
        <v>0</v>
      </c>
      <c r="AY231" s="109">
        <v>0</v>
      </c>
      <c r="AZ231" s="109">
        <v>0</v>
      </c>
      <c r="BA231" s="109">
        <v>0</v>
      </c>
      <c r="BB231" s="109">
        <v>0</v>
      </c>
      <c r="BC231" s="109">
        <v>0</v>
      </c>
      <c r="BD231" s="109">
        <v>0</v>
      </c>
      <c r="BE231" s="109">
        <v>0</v>
      </c>
      <c r="BF231" s="109">
        <v>0</v>
      </c>
      <c r="BG231" s="109">
        <v>0</v>
      </c>
      <c r="BI231" s="176"/>
      <c r="BJ231" s="176"/>
      <c r="BK231" s="176"/>
      <c r="BL231" s="176"/>
      <c r="BM231" s="176"/>
      <c r="BN231" s="176"/>
      <c r="BO231" s="176"/>
      <c r="BP231" s="176"/>
    </row>
    <row r="232" spans="1:59" ht="15">
      <c r="A232" s="56"/>
      <c r="B232" s="206" t="s">
        <v>62</v>
      </c>
      <c r="C232" s="208">
        <f>C226+1</f>
        <v>34</v>
      </c>
      <c r="D232" s="129">
        <f>SUM(E231:S231)</f>
        <v>0</v>
      </c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17"/>
      <c r="U232" s="82"/>
      <c r="V232" s="117"/>
      <c r="W232" s="117"/>
      <c r="Y232" s="122">
        <v>6</v>
      </c>
      <c r="Z232" s="108">
        <v>0</v>
      </c>
      <c r="AA232" s="109">
        <v>0</v>
      </c>
      <c r="AB232" s="109">
        <f>15*IF(AND(AB229=C229,Y232=D232),1,0)</f>
        <v>0</v>
      </c>
      <c r="AC232" s="109">
        <f>45*IF(AND(AC229=C229,Y232=D232),1,0)</f>
        <v>0</v>
      </c>
      <c r="AD232" s="109">
        <f>90*IF(AND(AD229=C229,Y232=D232),1,0)</f>
        <v>0</v>
      </c>
      <c r="AE232" s="109">
        <f>150*IF(AND(AE229=C229,Y232=D232),1,0)</f>
        <v>0</v>
      </c>
      <c r="AF232" s="109">
        <f>225*IF(AND(AF229=C229,Y232=D232),1,0)</f>
        <v>0</v>
      </c>
      <c r="AG232" s="109">
        <f>315*IF(AND(AG229=C229,Y232=D232),1,0)</f>
        <v>0</v>
      </c>
      <c r="AH232" s="109">
        <f>420*IF(AND(AH229=C229,Y232=D232),1,0)</f>
        <v>0</v>
      </c>
      <c r="AI232" s="109">
        <f>540*IF(AND(AI229=C229,Y232=D232),1,0)</f>
        <v>0</v>
      </c>
      <c r="AJ232" s="108"/>
      <c r="AK232" s="108">
        <v>6</v>
      </c>
      <c r="AL232" s="108">
        <v>0</v>
      </c>
      <c r="AM232" s="109">
        <f>6*IF(AND(AM229=C229,AK232=D232),1,0)</f>
        <v>0</v>
      </c>
      <c r="AN232" s="109">
        <f>12*IF(AND(AN229=C229,AK232=D232),1,0)</f>
        <v>0</v>
      </c>
      <c r="AO232" s="109">
        <f>18*IF(AND(AO229=C229,AK232=D232),1,0)</f>
        <v>0</v>
      </c>
      <c r="AP232" s="109">
        <f>24*IF(AND(AP229=C229,AK232=D232),1,0)</f>
        <v>0</v>
      </c>
      <c r="AQ232" s="109">
        <f>30*IF(AND(AQ229=C229,AK232=D232),1,0)</f>
        <v>0</v>
      </c>
      <c r="AR232" s="109">
        <f>36*IF(AND(AR229=C229,AK232=D232),1,0)</f>
        <v>0</v>
      </c>
      <c r="AS232" s="109">
        <f>42*IF(AND(AS229=C229,AK232=D232),1,0)</f>
        <v>0</v>
      </c>
      <c r="AT232" s="109">
        <f>48*IF(AND(AT229=C229,AK232=D232),1,0)</f>
        <v>0</v>
      </c>
      <c r="AU232" s="109">
        <f>54*IF(AND(AU229=C229,AK232=D232),1,0)</f>
        <v>0</v>
      </c>
      <c r="AV232" s="108"/>
      <c r="AW232" s="108">
        <v>6</v>
      </c>
      <c r="AX232" s="109">
        <f>1*IF(AND(AX229=C229,AW232=D232),1,0)</f>
        <v>0</v>
      </c>
      <c r="AY232" s="109">
        <f>1*IF(AND(AY229=C229,AW232=D232),1,0)</f>
        <v>0</v>
      </c>
      <c r="AZ232" s="109">
        <f>1*IF(AND(AZ229=C229,AW232=D232),1,0)</f>
        <v>0</v>
      </c>
      <c r="BA232" s="109">
        <f>1*IF(AND(BA229=C229,AW232=D232),1,0)</f>
        <v>0</v>
      </c>
      <c r="BB232" s="109">
        <f>1*IF(AND(BB229=C229,AW232=D232),1,0)</f>
        <v>0</v>
      </c>
      <c r="BC232" s="109">
        <f>1*IF(AND(BC229=C229,AW232=D232),1,0)</f>
        <v>0</v>
      </c>
      <c r="BD232" s="109">
        <f>1*IF(AND(BD229=C229,AW232=D232),1,0)</f>
        <v>0</v>
      </c>
      <c r="BE232" s="109">
        <f>1*IF(AND(BE229=C229,AW232=D232),1,0)</f>
        <v>0</v>
      </c>
      <c r="BF232" s="109">
        <f>1*IF(AND(BF229=C229,AW232=D232),1,0)</f>
        <v>0</v>
      </c>
      <c r="BG232" s="109">
        <f>1*IF(AND(BG229=C229,AW232=D232),1,0)</f>
        <v>0</v>
      </c>
    </row>
    <row r="233" spans="1:57" ht="12.75">
      <c r="A233" s="30"/>
      <c r="B233" s="31"/>
      <c r="T233" s="32"/>
      <c r="W233" s="92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I233" s="106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U233" s="80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</row>
    <row r="234" spans="1:20" ht="12.75">
      <c r="A234" s="30"/>
      <c r="B234" s="31"/>
      <c r="C234" s="41"/>
      <c r="D234" s="104"/>
      <c r="E234" s="41"/>
      <c r="F234" s="41"/>
      <c r="G234" s="41"/>
      <c r="T234" s="32"/>
    </row>
    <row r="235" spans="1:68" s="47" customFormat="1" ht="23.25">
      <c r="A235" s="42"/>
      <c r="B235" s="43">
        <f>IF(COUNTIF(E236:S236,"&gt;0")&gt;=6,"Cartão com","")</f>
      </c>
      <c r="C235" s="44">
        <f>IF(COUNTIF(E236:S236,"&gt;0")&gt;=6,COUNTIF(E236:S236,"&gt;0"),"")</f>
      </c>
      <c r="D235" s="102">
        <f>IF(COUNTIF(E236:S236,"&gt;0")&gt;=6,"dezenas","")</f>
      </c>
      <c r="E235" s="45">
        <v>1</v>
      </c>
      <c r="F235" s="46">
        <v>2</v>
      </c>
      <c r="G235" s="46">
        <v>3</v>
      </c>
      <c r="H235" s="45">
        <v>4</v>
      </c>
      <c r="I235" s="45">
        <v>5</v>
      </c>
      <c r="J235" s="45">
        <v>6</v>
      </c>
      <c r="K235" s="45">
        <v>7</v>
      </c>
      <c r="L235" s="45">
        <v>8</v>
      </c>
      <c r="M235" s="45">
        <v>9</v>
      </c>
      <c r="N235" s="45">
        <v>10</v>
      </c>
      <c r="O235" s="45">
        <v>11</v>
      </c>
      <c r="P235" s="45">
        <v>12</v>
      </c>
      <c r="Q235" s="45">
        <v>13</v>
      </c>
      <c r="R235" s="45">
        <v>14</v>
      </c>
      <c r="S235" s="45">
        <v>15</v>
      </c>
      <c r="T235" s="118"/>
      <c r="U235" s="128" t="s">
        <v>23</v>
      </c>
      <c r="V235" s="128" t="s">
        <v>24</v>
      </c>
      <c r="W235" s="128" t="s">
        <v>25</v>
      </c>
      <c r="Y235" s="121" t="s">
        <v>32</v>
      </c>
      <c r="Z235" s="122">
        <v>6</v>
      </c>
      <c r="AA235" s="122">
        <v>7</v>
      </c>
      <c r="AB235" s="122">
        <v>8</v>
      </c>
      <c r="AC235" s="122">
        <v>9</v>
      </c>
      <c r="AD235" s="122">
        <v>10</v>
      </c>
      <c r="AE235" s="122">
        <v>11</v>
      </c>
      <c r="AF235" s="122">
        <v>12</v>
      </c>
      <c r="AG235" s="122">
        <v>13</v>
      </c>
      <c r="AH235" s="122">
        <v>14</v>
      </c>
      <c r="AI235" s="122">
        <v>15</v>
      </c>
      <c r="AJ235" s="123"/>
      <c r="AK235" s="121" t="s">
        <v>33</v>
      </c>
      <c r="AL235" s="108">
        <v>6</v>
      </c>
      <c r="AM235" s="108">
        <v>7</v>
      </c>
      <c r="AN235" s="108">
        <v>8</v>
      </c>
      <c r="AO235" s="108">
        <v>9</v>
      </c>
      <c r="AP235" s="108">
        <v>10</v>
      </c>
      <c r="AQ235" s="108">
        <v>11</v>
      </c>
      <c r="AR235" s="108">
        <v>12</v>
      </c>
      <c r="AS235" s="108">
        <v>13</v>
      </c>
      <c r="AT235" s="108">
        <v>14</v>
      </c>
      <c r="AU235" s="108">
        <v>15</v>
      </c>
      <c r="AV235" s="123"/>
      <c r="AW235" s="121" t="s">
        <v>34</v>
      </c>
      <c r="AX235" s="108">
        <v>6</v>
      </c>
      <c r="AY235" s="108">
        <v>7</v>
      </c>
      <c r="AZ235" s="108">
        <v>8</v>
      </c>
      <c r="BA235" s="108">
        <v>9</v>
      </c>
      <c r="BB235" s="108">
        <v>10</v>
      </c>
      <c r="BC235" s="108">
        <v>11</v>
      </c>
      <c r="BD235" s="108">
        <v>12</v>
      </c>
      <c r="BE235" s="108">
        <v>13</v>
      </c>
      <c r="BF235" s="108">
        <v>14</v>
      </c>
      <c r="BG235" s="108">
        <v>15</v>
      </c>
      <c r="BI235" s="174" t="s">
        <v>54</v>
      </c>
      <c r="BJ235" s="226" t="s">
        <v>69</v>
      </c>
      <c r="BK235" s="226" t="s">
        <v>70</v>
      </c>
      <c r="BL235" s="226" t="s">
        <v>71</v>
      </c>
      <c r="BM235" s="226" t="s">
        <v>72</v>
      </c>
      <c r="BN235" s="226" t="s">
        <v>57</v>
      </c>
      <c r="BO235" s="226" t="s">
        <v>58</v>
      </c>
      <c r="BP235" s="226" t="s">
        <v>25</v>
      </c>
    </row>
    <row r="236" spans="1:68" s="51" customFormat="1" ht="18">
      <c r="A236" s="48" t="str">
        <f>A230</f>
        <v>Grupo</v>
      </c>
      <c r="B236" s="49" t="s">
        <v>12</v>
      </c>
      <c r="C236" s="50" t="s">
        <v>2</v>
      </c>
      <c r="D236" s="97" t="s">
        <v>15</v>
      </c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119"/>
      <c r="U236" s="127">
        <f>SUM(Z236:AI238)</f>
        <v>0</v>
      </c>
      <c r="V236" s="127">
        <f>SUM(AL236:AU238)</f>
        <v>0</v>
      </c>
      <c r="W236" s="127">
        <f>SUM(AX236:BG238)</f>
        <v>0</v>
      </c>
      <c r="Y236" s="122">
        <v>4</v>
      </c>
      <c r="Z236" s="109">
        <f>1*IF(AND(Z235=C235,Y236=D238),1,0)</f>
        <v>0</v>
      </c>
      <c r="AA236" s="109">
        <f>3*IF(AND(AA235=C235,Y236=D238),1,0)</f>
        <v>0</v>
      </c>
      <c r="AB236" s="109">
        <f>6*IF(AND(AB235=C235,Y236=D238),1,0)</f>
        <v>0</v>
      </c>
      <c r="AC236" s="109">
        <f>10*IF(AND(AC235=C235,Y236=D238),1,0)</f>
        <v>0</v>
      </c>
      <c r="AD236" s="109">
        <f>15*IF(AND(AD235=C235,Y236=D238),1,0)</f>
        <v>0</v>
      </c>
      <c r="AE236" s="109">
        <f>21*IF(AND(AE235=C235,Y236=D238),1,0)</f>
        <v>0</v>
      </c>
      <c r="AF236" s="109">
        <f>28*IF(AND(AF235=C235,Y236=D238),1,0)</f>
        <v>0</v>
      </c>
      <c r="AG236" s="109">
        <f>36*IF(AND(AG235=C235,Y236=D238),1,0)</f>
        <v>0</v>
      </c>
      <c r="AH236" s="109">
        <f>45*IF(AND(AH235=C235,Y236=D238),1,0)</f>
        <v>0</v>
      </c>
      <c r="AI236" s="109">
        <f>55*IF(AND(AI235=C235,Y236=D238),1,0)</f>
        <v>0</v>
      </c>
      <c r="AJ236" s="124"/>
      <c r="AK236" s="109">
        <v>4</v>
      </c>
      <c r="AL236" s="109">
        <v>0</v>
      </c>
      <c r="AM236" s="109">
        <v>0</v>
      </c>
      <c r="AN236" s="109">
        <v>0</v>
      </c>
      <c r="AO236" s="109">
        <v>0</v>
      </c>
      <c r="AP236" s="109">
        <v>0</v>
      </c>
      <c r="AQ236" s="109">
        <v>0</v>
      </c>
      <c r="AR236" s="109">
        <v>0</v>
      </c>
      <c r="AS236" s="109">
        <v>0</v>
      </c>
      <c r="AT236" s="109">
        <v>0</v>
      </c>
      <c r="AU236" s="109">
        <v>0</v>
      </c>
      <c r="AV236" s="124"/>
      <c r="AW236" s="109">
        <v>4</v>
      </c>
      <c r="AX236" s="109">
        <v>0</v>
      </c>
      <c r="AY236" s="109">
        <v>0</v>
      </c>
      <c r="AZ236" s="109">
        <v>0</v>
      </c>
      <c r="BA236" s="109">
        <v>0</v>
      </c>
      <c r="BB236" s="109">
        <v>0</v>
      </c>
      <c r="BC236" s="109">
        <v>0</v>
      </c>
      <c r="BD236" s="109">
        <v>0</v>
      </c>
      <c r="BE236" s="109">
        <v>0</v>
      </c>
      <c r="BF236" s="109">
        <v>0</v>
      </c>
      <c r="BG236" s="109">
        <v>0</v>
      </c>
      <c r="BI236" s="176"/>
      <c r="BJ236" s="175">
        <f aca="true" t="shared" si="74" ref="BJ236:BP236">IF($D237="","",IF($D237=BJ235,"X",""))</f>
      </c>
      <c r="BK236" s="175">
        <f t="shared" si="74"/>
      </c>
      <c r="BL236" s="175">
        <f t="shared" si="74"/>
      </c>
      <c r="BM236" s="175">
        <f t="shared" si="74"/>
      </c>
      <c r="BN236" s="175">
        <f t="shared" si="74"/>
      </c>
      <c r="BO236" s="175">
        <f t="shared" si="74"/>
      </c>
      <c r="BP236" s="175">
        <f t="shared" si="74"/>
      </c>
    </row>
    <row r="237" spans="1:68" s="55" customFormat="1" ht="12.75">
      <c r="A237" s="52" t="str">
        <f>A231</f>
        <v>001</v>
      </c>
      <c r="B237" s="53">
        <f>IF(AND(C235&gt;=6,C235&lt;&gt;"",B$27&lt;&gt;""),B$27,"")</f>
      </c>
      <c r="C237" s="38">
        <f>IF(AND(C235&gt;0,C235&lt;&gt;"",C$27&lt;&gt;""),C$27,"")</f>
      </c>
      <c r="D237" s="201">
        <f>IF(AND(C235&gt;=6,B237&lt;&gt;"",C237&lt;&gt;""),CHOOSE(SUM(E237:S237)+1,"0","1","2","3","Quadra","Quina","SENA","Verifique","Verifique","Verifique","Verifique","Verifique","Verifique","Verifique","Verifique","Verifique"),"")</f>
      </c>
      <c r="E237" s="54">
        <f aca="true" t="shared" si="75" ref="E237:S237">IF(E236&lt;&gt;"",IF(SUMIF($E$27:$J$27,E236,$E$27:$J$27)=E236,1,0),0)</f>
        <v>0</v>
      </c>
      <c r="F237" s="54">
        <f t="shared" si="75"/>
        <v>0</v>
      </c>
      <c r="G237" s="54">
        <f t="shared" si="75"/>
        <v>0</v>
      </c>
      <c r="H237" s="54">
        <f t="shared" si="75"/>
        <v>0</v>
      </c>
      <c r="I237" s="54">
        <f t="shared" si="75"/>
        <v>0</v>
      </c>
      <c r="J237" s="54">
        <f t="shared" si="75"/>
        <v>0</v>
      </c>
      <c r="K237" s="54">
        <f t="shared" si="75"/>
        <v>0</v>
      </c>
      <c r="L237" s="54">
        <f t="shared" si="75"/>
        <v>0</v>
      </c>
      <c r="M237" s="54">
        <f t="shared" si="75"/>
        <v>0</v>
      </c>
      <c r="N237" s="54">
        <f t="shared" si="75"/>
        <v>0</v>
      </c>
      <c r="O237" s="54">
        <f t="shared" si="75"/>
        <v>0</v>
      </c>
      <c r="P237" s="54">
        <f t="shared" si="75"/>
        <v>0</v>
      </c>
      <c r="Q237" s="54">
        <f t="shared" si="75"/>
        <v>0</v>
      </c>
      <c r="R237" s="54">
        <f t="shared" si="75"/>
        <v>0</v>
      </c>
      <c r="S237" s="54">
        <f t="shared" si="75"/>
        <v>0</v>
      </c>
      <c r="T237" s="120"/>
      <c r="Y237" s="125">
        <v>5</v>
      </c>
      <c r="Z237" s="126">
        <v>0</v>
      </c>
      <c r="AA237" s="109">
        <f>5*IF(AND(AA235=C235,Y237=D238),1,0)</f>
        <v>0</v>
      </c>
      <c r="AB237" s="109">
        <f>15*IF(AND(AB235=C235,Y237=D238),1,0)</f>
        <v>0</v>
      </c>
      <c r="AC237" s="109">
        <f>30*IF(AND(AC235=C235,Y237=D238),1,0)</f>
        <v>0</v>
      </c>
      <c r="AD237" s="109">
        <f>50*IF(AND(AD235=C235,Y237=D238),1,0)</f>
        <v>0</v>
      </c>
      <c r="AE237" s="109">
        <f>75*IF(AND(AE235=C235,Y237=D238),1,0)</f>
        <v>0</v>
      </c>
      <c r="AF237" s="109">
        <f>105*IF(AND(AF235=C235,Y237=D238),1,0)</f>
        <v>0</v>
      </c>
      <c r="AG237" s="109">
        <f>140*IF(AND(AG235=C235,Y237=D238),1,0)</f>
        <v>0</v>
      </c>
      <c r="AH237" s="109">
        <f>180*IF(AND(AH235=C235,Y237=D238),1,0)</f>
        <v>0</v>
      </c>
      <c r="AI237" s="109">
        <f>225*IF(AND(AI235=C235,Y237=D238),1,0)</f>
        <v>0</v>
      </c>
      <c r="AJ237" s="126"/>
      <c r="AK237" s="126">
        <v>5</v>
      </c>
      <c r="AL237" s="109">
        <f>1*IF(AND(AL235=C235,AK237=D238),1,0)</f>
        <v>0</v>
      </c>
      <c r="AM237" s="109">
        <f>2*IF(AND(AM235=C235,AK237=D238),1,0)</f>
        <v>0</v>
      </c>
      <c r="AN237" s="109">
        <f>3*IF(AND(AN235=C235,AK237=D238),1,0)</f>
        <v>0</v>
      </c>
      <c r="AO237" s="109">
        <f>4*IF(AND(AO235=C235,AK237=D238),1,0)</f>
        <v>0</v>
      </c>
      <c r="AP237" s="109">
        <f>5*IF(AND(AP235=C235,AK237=D238),1,0)</f>
        <v>0</v>
      </c>
      <c r="AQ237" s="109">
        <f>6*IF(AND(AQ235=C235,AK237=D238),1,0)</f>
        <v>0</v>
      </c>
      <c r="AR237" s="109">
        <f>7*IF(AND(AR235=C235,AK237=D238),1,0)</f>
        <v>0</v>
      </c>
      <c r="AS237" s="109">
        <f>8*IF(AND(AS235=C235,AK237=D238),1,0)</f>
        <v>0</v>
      </c>
      <c r="AT237" s="109">
        <f>9*IF(AND(AT235=C235,AK237=D238),1,0)</f>
        <v>0</v>
      </c>
      <c r="AU237" s="109">
        <f>10*IF(AND(AU235=C235,AK237=D238),1,0)</f>
        <v>0</v>
      </c>
      <c r="AV237" s="126"/>
      <c r="AW237" s="126">
        <v>5</v>
      </c>
      <c r="AX237" s="109">
        <v>0</v>
      </c>
      <c r="AY237" s="109">
        <v>0</v>
      </c>
      <c r="AZ237" s="109">
        <v>0</v>
      </c>
      <c r="BA237" s="109">
        <v>0</v>
      </c>
      <c r="BB237" s="109">
        <v>0</v>
      </c>
      <c r="BC237" s="109">
        <v>0</v>
      </c>
      <c r="BD237" s="109">
        <v>0</v>
      </c>
      <c r="BE237" s="109">
        <v>0</v>
      </c>
      <c r="BF237" s="109">
        <v>0</v>
      </c>
      <c r="BG237" s="109">
        <v>0</v>
      </c>
      <c r="BI237" s="176"/>
      <c r="BJ237" s="176"/>
      <c r="BK237" s="176"/>
      <c r="BL237" s="176"/>
      <c r="BM237" s="176"/>
      <c r="BN237" s="176"/>
      <c r="BO237" s="176"/>
      <c r="BP237" s="176"/>
    </row>
    <row r="238" spans="1:59" ht="15">
      <c r="A238" s="56"/>
      <c r="B238" s="206" t="s">
        <v>62</v>
      </c>
      <c r="C238" s="208">
        <f>C232+1</f>
        <v>35</v>
      </c>
      <c r="D238" s="129">
        <f>SUM(E237:S237)</f>
        <v>0</v>
      </c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17"/>
      <c r="U238" s="82"/>
      <c r="V238" s="117"/>
      <c r="W238" s="117"/>
      <c r="Y238" s="122">
        <v>6</v>
      </c>
      <c r="Z238" s="108">
        <v>0</v>
      </c>
      <c r="AA238" s="109">
        <v>0</v>
      </c>
      <c r="AB238" s="109">
        <f>15*IF(AND(AB235=C235,Y238=D238),1,0)</f>
        <v>0</v>
      </c>
      <c r="AC238" s="109">
        <f>45*IF(AND(AC235=C235,Y238=D238),1,0)</f>
        <v>0</v>
      </c>
      <c r="AD238" s="109">
        <f>90*IF(AND(AD235=C235,Y238=D238),1,0)</f>
        <v>0</v>
      </c>
      <c r="AE238" s="109">
        <f>150*IF(AND(AE235=C235,Y238=D238),1,0)</f>
        <v>0</v>
      </c>
      <c r="AF238" s="109">
        <f>225*IF(AND(AF235=C235,Y238=D238),1,0)</f>
        <v>0</v>
      </c>
      <c r="AG238" s="109">
        <f>315*IF(AND(AG235=C235,Y238=D238),1,0)</f>
        <v>0</v>
      </c>
      <c r="AH238" s="109">
        <f>420*IF(AND(AH235=C235,Y238=D238),1,0)</f>
        <v>0</v>
      </c>
      <c r="AI238" s="109">
        <f>540*IF(AND(AI235=C235,Y238=D238),1,0)</f>
        <v>0</v>
      </c>
      <c r="AJ238" s="108"/>
      <c r="AK238" s="108">
        <v>6</v>
      </c>
      <c r="AL238" s="108">
        <v>0</v>
      </c>
      <c r="AM238" s="109">
        <f>6*IF(AND(AM235=C235,AK238=D238),1,0)</f>
        <v>0</v>
      </c>
      <c r="AN238" s="109">
        <f>12*IF(AND(AN235=C235,AK238=D238),1,0)</f>
        <v>0</v>
      </c>
      <c r="AO238" s="109">
        <f>18*IF(AND(AO235=C235,AK238=D238),1,0)</f>
        <v>0</v>
      </c>
      <c r="AP238" s="109">
        <f>24*IF(AND(AP235=C235,AK238=D238),1,0)</f>
        <v>0</v>
      </c>
      <c r="AQ238" s="109">
        <f>30*IF(AND(AQ235=C235,AK238=D238),1,0)</f>
        <v>0</v>
      </c>
      <c r="AR238" s="109">
        <f>36*IF(AND(AR235=C235,AK238=D238),1,0)</f>
        <v>0</v>
      </c>
      <c r="AS238" s="109">
        <f>42*IF(AND(AS235=C235,AK238=D238),1,0)</f>
        <v>0</v>
      </c>
      <c r="AT238" s="109">
        <f>48*IF(AND(AT235=C235,AK238=D238),1,0)</f>
        <v>0</v>
      </c>
      <c r="AU238" s="109">
        <f>54*IF(AND(AU235=C235,AK238=D238),1,0)</f>
        <v>0</v>
      </c>
      <c r="AV238" s="108"/>
      <c r="AW238" s="108">
        <v>6</v>
      </c>
      <c r="AX238" s="109">
        <f>1*IF(AND(AX235=C235,AW238=D238),1,0)</f>
        <v>0</v>
      </c>
      <c r="AY238" s="109">
        <f>1*IF(AND(AY235=C235,AW238=D238),1,0)</f>
        <v>0</v>
      </c>
      <c r="AZ238" s="109">
        <f>1*IF(AND(AZ235=C235,AW238=D238),1,0)</f>
        <v>0</v>
      </c>
      <c r="BA238" s="109">
        <f>1*IF(AND(BA235=C235,AW238=D238),1,0)</f>
        <v>0</v>
      </c>
      <c r="BB238" s="109">
        <f>1*IF(AND(BB235=C235,AW238=D238),1,0)</f>
        <v>0</v>
      </c>
      <c r="BC238" s="109">
        <f>1*IF(AND(BC235=C235,AW238=D238),1,0)</f>
        <v>0</v>
      </c>
      <c r="BD238" s="109">
        <f>1*IF(AND(BD235=C235,AW238=D238),1,0)</f>
        <v>0</v>
      </c>
      <c r="BE238" s="109">
        <f>1*IF(AND(BE235=C235,AW238=D238),1,0)</f>
        <v>0</v>
      </c>
      <c r="BF238" s="109">
        <f>1*IF(AND(BF235=C235,AW238=D238),1,0)</f>
        <v>0</v>
      </c>
      <c r="BG238" s="109">
        <f>1*IF(AND(BG235=C235,AW238=D238),1,0)</f>
        <v>0</v>
      </c>
    </row>
    <row r="239" spans="1:57" ht="12.75">
      <c r="A239" s="30"/>
      <c r="B239" s="31"/>
      <c r="T239" s="32"/>
      <c r="W239" s="92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I239" s="106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U239" s="80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</row>
    <row r="240" spans="1:20" ht="12.75">
      <c r="A240" s="30"/>
      <c r="B240" s="31"/>
      <c r="C240" s="41"/>
      <c r="D240" s="104"/>
      <c r="E240" s="41"/>
      <c r="F240" s="41"/>
      <c r="G240" s="41"/>
      <c r="T240" s="32"/>
    </row>
    <row r="241" spans="1:68" s="47" customFormat="1" ht="23.25">
      <c r="A241" s="42"/>
      <c r="B241" s="43">
        <f>IF(COUNTIF(E242:S242,"&gt;0")&gt;=6,"Cartão com","")</f>
      </c>
      <c r="C241" s="44">
        <f>IF(COUNTIF(E242:S242,"&gt;0")&gt;=6,COUNTIF(E242:S242,"&gt;0"),"")</f>
      </c>
      <c r="D241" s="102">
        <f>IF(COUNTIF(E242:S242,"&gt;0")&gt;=6,"dezenas","")</f>
      </c>
      <c r="E241" s="45">
        <v>1</v>
      </c>
      <c r="F241" s="46">
        <v>2</v>
      </c>
      <c r="G241" s="46">
        <v>3</v>
      </c>
      <c r="H241" s="45">
        <v>4</v>
      </c>
      <c r="I241" s="45">
        <v>5</v>
      </c>
      <c r="J241" s="45">
        <v>6</v>
      </c>
      <c r="K241" s="45">
        <v>7</v>
      </c>
      <c r="L241" s="45">
        <v>8</v>
      </c>
      <c r="M241" s="45">
        <v>9</v>
      </c>
      <c r="N241" s="45">
        <v>10</v>
      </c>
      <c r="O241" s="45">
        <v>11</v>
      </c>
      <c r="P241" s="45">
        <v>12</v>
      </c>
      <c r="Q241" s="45">
        <v>13</v>
      </c>
      <c r="R241" s="45">
        <v>14</v>
      </c>
      <c r="S241" s="45">
        <v>15</v>
      </c>
      <c r="T241" s="118"/>
      <c r="U241" s="128" t="s">
        <v>23</v>
      </c>
      <c r="V241" s="128" t="s">
        <v>24</v>
      </c>
      <c r="W241" s="128" t="s">
        <v>25</v>
      </c>
      <c r="Y241" s="121" t="s">
        <v>32</v>
      </c>
      <c r="Z241" s="122">
        <v>6</v>
      </c>
      <c r="AA241" s="122">
        <v>7</v>
      </c>
      <c r="AB241" s="122">
        <v>8</v>
      </c>
      <c r="AC241" s="122">
        <v>9</v>
      </c>
      <c r="AD241" s="122">
        <v>10</v>
      </c>
      <c r="AE241" s="122">
        <v>11</v>
      </c>
      <c r="AF241" s="122">
        <v>12</v>
      </c>
      <c r="AG241" s="122">
        <v>13</v>
      </c>
      <c r="AH241" s="122">
        <v>14</v>
      </c>
      <c r="AI241" s="122">
        <v>15</v>
      </c>
      <c r="AJ241" s="123"/>
      <c r="AK241" s="121" t="s">
        <v>33</v>
      </c>
      <c r="AL241" s="108">
        <v>6</v>
      </c>
      <c r="AM241" s="108">
        <v>7</v>
      </c>
      <c r="AN241" s="108">
        <v>8</v>
      </c>
      <c r="AO241" s="108">
        <v>9</v>
      </c>
      <c r="AP241" s="108">
        <v>10</v>
      </c>
      <c r="AQ241" s="108">
        <v>11</v>
      </c>
      <c r="AR241" s="108">
        <v>12</v>
      </c>
      <c r="AS241" s="108">
        <v>13</v>
      </c>
      <c r="AT241" s="108">
        <v>14</v>
      </c>
      <c r="AU241" s="108">
        <v>15</v>
      </c>
      <c r="AV241" s="123"/>
      <c r="AW241" s="121" t="s">
        <v>34</v>
      </c>
      <c r="AX241" s="108">
        <v>6</v>
      </c>
      <c r="AY241" s="108">
        <v>7</v>
      </c>
      <c r="AZ241" s="108">
        <v>8</v>
      </c>
      <c r="BA241" s="108">
        <v>9</v>
      </c>
      <c r="BB241" s="108">
        <v>10</v>
      </c>
      <c r="BC241" s="108">
        <v>11</v>
      </c>
      <c r="BD241" s="108">
        <v>12</v>
      </c>
      <c r="BE241" s="108">
        <v>13</v>
      </c>
      <c r="BF241" s="108">
        <v>14</v>
      </c>
      <c r="BG241" s="108">
        <v>15</v>
      </c>
      <c r="BI241" s="174" t="s">
        <v>54</v>
      </c>
      <c r="BJ241" s="226" t="s">
        <v>69</v>
      </c>
      <c r="BK241" s="226" t="s">
        <v>70</v>
      </c>
      <c r="BL241" s="226" t="s">
        <v>71</v>
      </c>
      <c r="BM241" s="226" t="s">
        <v>72</v>
      </c>
      <c r="BN241" s="226" t="s">
        <v>57</v>
      </c>
      <c r="BO241" s="226" t="s">
        <v>58</v>
      </c>
      <c r="BP241" s="226" t="s">
        <v>25</v>
      </c>
    </row>
    <row r="242" spans="1:68" s="51" customFormat="1" ht="18">
      <c r="A242" s="48" t="str">
        <f>A236</f>
        <v>Grupo</v>
      </c>
      <c r="B242" s="49" t="s">
        <v>12</v>
      </c>
      <c r="C242" s="50" t="s">
        <v>2</v>
      </c>
      <c r="D242" s="97" t="s">
        <v>15</v>
      </c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119"/>
      <c r="U242" s="127">
        <f>SUM(Z242:AI244)</f>
        <v>0</v>
      </c>
      <c r="V242" s="127">
        <f>SUM(AL242:AU244)</f>
        <v>0</v>
      </c>
      <c r="W242" s="127">
        <f>SUM(AX242:BG244)</f>
        <v>0</v>
      </c>
      <c r="Y242" s="122">
        <v>4</v>
      </c>
      <c r="Z242" s="109">
        <f>1*IF(AND(Z241=C241,Y242=D244),1,0)</f>
        <v>0</v>
      </c>
      <c r="AA242" s="109">
        <f>3*IF(AND(AA241=C241,Y242=D244),1,0)</f>
        <v>0</v>
      </c>
      <c r="AB242" s="109">
        <f>6*IF(AND(AB241=C241,Y242=D244),1,0)</f>
        <v>0</v>
      </c>
      <c r="AC242" s="109">
        <f>10*IF(AND(AC241=C241,Y242=D244),1,0)</f>
        <v>0</v>
      </c>
      <c r="AD242" s="109">
        <f>15*IF(AND(AD241=C241,Y242=D244),1,0)</f>
        <v>0</v>
      </c>
      <c r="AE242" s="109">
        <f>21*IF(AND(AE241=C241,Y242=D244),1,0)</f>
        <v>0</v>
      </c>
      <c r="AF242" s="109">
        <f>28*IF(AND(AF241=C241,Y242=D244),1,0)</f>
        <v>0</v>
      </c>
      <c r="AG242" s="109">
        <f>36*IF(AND(AG241=C241,Y242=D244),1,0)</f>
        <v>0</v>
      </c>
      <c r="AH242" s="109">
        <f>45*IF(AND(AH241=C241,Y242=D244),1,0)</f>
        <v>0</v>
      </c>
      <c r="AI242" s="109">
        <f>55*IF(AND(AI241=C241,Y242=D244),1,0)</f>
        <v>0</v>
      </c>
      <c r="AJ242" s="124"/>
      <c r="AK242" s="109">
        <v>4</v>
      </c>
      <c r="AL242" s="109">
        <v>0</v>
      </c>
      <c r="AM242" s="109">
        <v>0</v>
      </c>
      <c r="AN242" s="109">
        <v>0</v>
      </c>
      <c r="AO242" s="109">
        <v>0</v>
      </c>
      <c r="AP242" s="109">
        <v>0</v>
      </c>
      <c r="AQ242" s="109">
        <v>0</v>
      </c>
      <c r="AR242" s="109">
        <v>0</v>
      </c>
      <c r="AS242" s="109">
        <v>0</v>
      </c>
      <c r="AT242" s="109">
        <v>0</v>
      </c>
      <c r="AU242" s="109">
        <v>0</v>
      </c>
      <c r="AV242" s="124"/>
      <c r="AW242" s="109">
        <v>4</v>
      </c>
      <c r="AX242" s="109">
        <v>0</v>
      </c>
      <c r="AY242" s="109">
        <v>0</v>
      </c>
      <c r="AZ242" s="109">
        <v>0</v>
      </c>
      <c r="BA242" s="109">
        <v>0</v>
      </c>
      <c r="BB242" s="109">
        <v>0</v>
      </c>
      <c r="BC242" s="109">
        <v>0</v>
      </c>
      <c r="BD242" s="109">
        <v>0</v>
      </c>
      <c r="BE242" s="109">
        <v>0</v>
      </c>
      <c r="BF242" s="109">
        <v>0</v>
      </c>
      <c r="BG242" s="109">
        <v>0</v>
      </c>
      <c r="BI242" s="176"/>
      <c r="BJ242" s="175">
        <f aca="true" t="shared" si="76" ref="BJ242:BP242">IF($D243="","",IF($D243=BJ241,"X",""))</f>
      </c>
      <c r="BK242" s="175">
        <f t="shared" si="76"/>
      </c>
      <c r="BL242" s="175">
        <f t="shared" si="76"/>
      </c>
      <c r="BM242" s="175">
        <f t="shared" si="76"/>
      </c>
      <c r="BN242" s="175">
        <f t="shared" si="76"/>
      </c>
      <c r="BO242" s="175">
        <f t="shared" si="76"/>
      </c>
      <c r="BP242" s="175">
        <f t="shared" si="76"/>
      </c>
    </row>
    <row r="243" spans="1:68" s="55" customFormat="1" ht="12.75">
      <c r="A243" s="52" t="str">
        <f>A237</f>
        <v>001</v>
      </c>
      <c r="B243" s="53">
        <f>IF(AND(C241&gt;=6,C241&lt;&gt;"",B$27&lt;&gt;""),B$27,"")</f>
      </c>
      <c r="C243" s="38">
        <f>IF(AND(C241&gt;0,C241&lt;&gt;"",C$27&lt;&gt;""),C$27,"")</f>
      </c>
      <c r="D243" s="201">
        <f>IF(AND(C241&gt;=6,B243&lt;&gt;"",C243&lt;&gt;""),CHOOSE(SUM(E243:S243)+1,"0","1","2","3","Quadra","Quina","SENA","Verifique","Verifique","Verifique","Verifique","Verifique","Verifique","Verifique","Verifique","Verifique"),"")</f>
      </c>
      <c r="E243" s="54">
        <f aca="true" t="shared" si="77" ref="E243:S243">IF(E242&lt;&gt;"",IF(SUMIF($E$27:$J$27,E242,$E$27:$J$27)=E242,1,0),0)</f>
        <v>0</v>
      </c>
      <c r="F243" s="54">
        <f t="shared" si="77"/>
        <v>0</v>
      </c>
      <c r="G243" s="54">
        <f t="shared" si="77"/>
        <v>0</v>
      </c>
      <c r="H243" s="54">
        <f t="shared" si="77"/>
        <v>0</v>
      </c>
      <c r="I243" s="54">
        <f t="shared" si="77"/>
        <v>0</v>
      </c>
      <c r="J243" s="54">
        <f t="shared" si="77"/>
        <v>0</v>
      </c>
      <c r="K243" s="54">
        <f t="shared" si="77"/>
        <v>0</v>
      </c>
      <c r="L243" s="54">
        <f t="shared" si="77"/>
        <v>0</v>
      </c>
      <c r="M243" s="54">
        <f t="shared" si="77"/>
        <v>0</v>
      </c>
      <c r="N243" s="54">
        <f t="shared" si="77"/>
        <v>0</v>
      </c>
      <c r="O243" s="54">
        <f t="shared" si="77"/>
        <v>0</v>
      </c>
      <c r="P243" s="54">
        <f t="shared" si="77"/>
        <v>0</v>
      </c>
      <c r="Q243" s="54">
        <f t="shared" si="77"/>
        <v>0</v>
      </c>
      <c r="R243" s="54">
        <f t="shared" si="77"/>
        <v>0</v>
      </c>
      <c r="S243" s="54">
        <f t="shared" si="77"/>
        <v>0</v>
      </c>
      <c r="T243" s="120"/>
      <c r="Y243" s="125">
        <v>5</v>
      </c>
      <c r="Z243" s="126">
        <v>0</v>
      </c>
      <c r="AA243" s="109">
        <f>5*IF(AND(AA241=C241,Y243=D244),1,0)</f>
        <v>0</v>
      </c>
      <c r="AB243" s="109">
        <f>15*IF(AND(AB241=C241,Y243=D244),1,0)</f>
        <v>0</v>
      </c>
      <c r="AC243" s="109">
        <f>30*IF(AND(AC241=C241,Y243=D244),1,0)</f>
        <v>0</v>
      </c>
      <c r="AD243" s="109">
        <f>50*IF(AND(AD241=C241,Y243=D244),1,0)</f>
        <v>0</v>
      </c>
      <c r="AE243" s="109">
        <f>75*IF(AND(AE241=C241,Y243=D244),1,0)</f>
        <v>0</v>
      </c>
      <c r="AF243" s="109">
        <f>105*IF(AND(AF241=C241,Y243=D244),1,0)</f>
        <v>0</v>
      </c>
      <c r="AG243" s="109">
        <f>140*IF(AND(AG241=C241,Y243=D244),1,0)</f>
        <v>0</v>
      </c>
      <c r="AH243" s="109">
        <f>180*IF(AND(AH241=C241,Y243=D244),1,0)</f>
        <v>0</v>
      </c>
      <c r="AI243" s="109">
        <f>225*IF(AND(AI241=C241,Y243=D244),1,0)</f>
        <v>0</v>
      </c>
      <c r="AJ243" s="126"/>
      <c r="AK243" s="126">
        <v>5</v>
      </c>
      <c r="AL243" s="109">
        <f>1*IF(AND(AL241=C241,AK243=D244),1,0)</f>
        <v>0</v>
      </c>
      <c r="AM243" s="109">
        <f>2*IF(AND(AM241=C241,AK243=D244),1,0)</f>
        <v>0</v>
      </c>
      <c r="AN243" s="109">
        <f>3*IF(AND(AN241=C241,AK243=D244),1,0)</f>
        <v>0</v>
      </c>
      <c r="AO243" s="109">
        <f>4*IF(AND(AO241=C241,AK243=D244),1,0)</f>
        <v>0</v>
      </c>
      <c r="AP243" s="109">
        <f>5*IF(AND(AP241=C241,AK243=D244),1,0)</f>
        <v>0</v>
      </c>
      <c r="AQ243" s="109">
        <f>6*IF(AND(AQ241=C241,AK243=D244),1,0)</f>
        <v>0</v>
      </c>
      <c r="AR243" s="109">
        <f>7*IF(AND(AR241=C241,AK243=D244),1,0)</f>
        <v>0</v>
      </c>
      <c r="AS243" s="109">
        <f>8*IF(AND(AS241=C241,AK243=D244),1,0)</f>
        <v>0</v>
      </c>
      <c r="AT243" s="109">
        <f>9*IF(AND(AT241=C241,AK243=D244),1,0)</f>
        <v>0</v>
      </c>
      <c r="AU243" s="109">
        <f>10*IF(AND(AU241=C241,AK243=D244),1,0)</f>
        <v>0</v>
      </c>
      <c r="AV243" s="126"/>
      <c r="AW243" s="126">
        <v>5</v>
      </c>
      <c r="AX243" s="109">
        <v>0</v>
      </c>
      <c r="AY243" s="109">
        <v>0</v>
      </c>
      <c r="AZ243" s="109">
        <v>0</v>
      </c>
      <c r="BA243" s="109">
        <v>0</v>
      </c>
      <c r="BB243" s="109">
        <v>0</v>
      </c>
      <c r="BC243" s="109">
        <v>0</v>
      </c>
      <c r="BD243" s="109">
        <v>0</v>
      </c>
      <c r="BE243" s="109">
        <v>0</v>
      </c>
      <c r="BF243" s="109">
        <v>0</v>
      </c>
      <c r="BG243" s="109">
        <v>0</v>
      </c>
      <c r="BI243" s="176"/>
      <c r="BJ243" s="176"/>
      <c r="BK243" s="176"/>
      <c r="BL243" s="176"/>
      <c r="BM243" s="176"/>
      <c r="BN243" s="176"/>
      <c r="BO243" s="176"/>
      <c r="BP243" s="176"/>
    </row>
    <row r="244" spans="1:59" ht="15">
      <c r="A244" s="56"/>
      <c r="B244" s="206" t="s">
        <v>62</v>
      </c>
      <c r="C244" s="208">
        <f>C238+1</f>
        <v>36</v>
      </c>
      <c r="D244" s="129">
        <f>SUM(E243:S243)</f>
        <v>0</v>
      </c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17"/>
      <c r="U244" s="82"/>
      <c r="V244" s="117"/>
      <c r="W244" s="117"/>
      <c r="Y244" s="122">
        <v>6</v>
      </c>
      <c r="Z244" s="108">
        <v>0</v>
      </c>
      <c r="AA244" s="109">
        <v>0</v>
      </c>
      <c r="AB244" s="109">
        <f>15*IF(AND(AB241=C241,Y244=D244),1,0)</f>
        <v>0</v>
      </c>
      <c r="AC244" s="109">
        <f>45*IF(AND(AC241=C241,Y244=D244),1,0)</f>
        <v>0</v>
      </c>
      <c r="AD244" s="109">
        <f>90*IF(AND(AD241=C241,Y244=D244),1,0)</f>
        <v>0</v>
      </c>
      <c r="AE244" s="109">
        <f>150*IF(AND(AE241=C241,Y244=D244),1,0)</f>
        <v>0</v>
      </c>
      <c r="AF244" s="109">
        <f>225*IF(AND(AF241=C241,Y244=D244),1,0)</f>
        <v>0</v>
      </c>
      <c r="AG244" s="109">
        <f>315*IF(AND(AG241=C241,Y244=D244),1,0)</f>
        <v>0</v>
      </c>
      <c r="AH244" s="109">
        <f>420*IF(AND(AH241=C241,Y244=D244),1,0)</f>
        <v>0</v>
      </c>
      <c r="AI244" s="109">
        <f>540*IF(AND(AI241=C241,Y244=D244),1,0)</f>
        <v>0</v>
      </c>
      <c r="AJ244" s="108"/>
      <c r="AK244" s="108">
        <v>6</v>
      </c>
      <c r="AL244" s="108">
        <v>0</v>
      </c>
      <c r="AM244" s="109">
        <f>6*IF(AND(AM241=C241,AK244=D244),1,0)</f>
        <v>0</v>
      </c>
      <c r="AN244" s="109">
        <f>12*IF(AND(AN241=C241,AK244=D244),1,0)</f>
        <v>0</v>
      </c>
      <c r="AO244" s="109">
        <f>18*IF(AND(AO241=C241,AK244=D244),1,0)</f>
        <v>0</v>
      </c>
      <c r="AP244" s="109">
        <f>24*IF(AND(AP241=C241,AK244=D244),1,0)</f>
        <v>0</v>
      </c>
      <c r="AQ244" s="109">
        <f>30*IF(AND(AQ241=C241,AK244=D244),1,0)</f>
        <v>0</v>
      </c>
      <c r="AR244" s="109">
        <f>36*IF(AND(AR241=C241,AK244=D244),1,0)</f>
        <v>0</v>
      </c>
      <c r="AS244" s="109">
        <f>42*IF(AND(AS241=C241,AK244=D244),1,0)</f>
        <v>0</v>
      </c>
      <c r="AT244" s="109">
        <f>48*IF(AND(AT241=C241,AK244=D244),1,0)</f>
        <v>0</v>
      </c>
      <c r="AU244" s="109">
        <f>54*IF(AND(AU241=C241,AK244=D244),1,0)</f>
        <v>0</v>
      </c>
      <c r="AV244" s="108"/>
      <c r="AW244" s="108">
        <v>6</v>
      </c>
      <c r="AX244" s="109">
        <f>1*IF(AND(AX241=C241,AW244=D244),1,0)</f>
        <v>0</v>
      </c>
      <c r="AY244" s="109">
        <f>1*IF(AND(AY241=C241,AW244=D244),1,0)</f>
        <v>0</v>
      </c>
      <c r="AZ244" s="109">
        <f>1*IF(AND(AZ241=C241,AW244=D244),1,0)</f>
        <v>0</v>
      </c>
      <c r="BA244" s="109">
        <f>1*IF(AND(BA241=C241,AW244=D244),1,0)</f>
        <v>0</v>
      </c>
      <c r="BB244" s="109">
        <f>1*IF(AND(BB241=C241,AW244=D244),1,0)</f>
        <v>0</v>
      </c>
      <c r="BC244" s="109">
        <f>1*IF(AND(BC241=C241,AW244=D244),1,0)</f>
        <v>0</v>
      </c>
      <c r="BD244" s="109">
        <f>1*IF(AND(BD241=C241,AW244=D244),1,0)</f>
        <v>0</v>
      </c>
      <c r="BE244" s="109">
        <f>1*IF(AND(BE241=C241,AW244=D244),1,0)</f>
        <v>0</v>
      </c>
      <c r="BF244" s="109">
        <f>1*IF(AND(BF241=C241,AW244=D244),1,0)</f>
        <v>0</v>
      </c>
      <c r="BG244" s="109">
        <f>1*IF(AND(BG241=C241,AW244=D244),1,0)</f>
        <v>0</v>
      </c>
    </row>
    <row r="245" spans="1:57" ht="12.75">
      <c r="A245" s="30"/>
      <c r="B245" s="31"/>
      <c r="T245" s="32"/>
      <c r="W245" s="92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I245" s="106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U245" s="80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</row>
    <row r="246" spans="1:20" ht="12.75">
      <c r="A246" s="30"/>
      <c r="B246" s="31"/>
      <c r="C246" s="41"/>
      <c r="D246" s="104"/>
      <c r="E246" s="41"/>
      <c r="F246" s="41"/>
      <c r="G246" s="41"/>
      <c r="T246" s="32"/>
    </row>
    <row r="247" spans="1:68" s="47" customFormat="1" ht="23.25">
      <c r="A247" s="42"/>
      <c r="B247" s="43">
        <f>IF(COUNTIF(E248:S248,"&gt;0")&gt;=6,"Cartão com","")</f>
      </c>
      <c r="C247" s="44">
        <f>IF(COUNTIF(E248:S248,"&gt;0")&gt;=6,COUNTIF(E248:S248,"&gt;0"),"")</f>
      </c>
      <c r="D247" s="102">
        <f>IF(COUNTIF(E248:S248,"&gt;0")&gt;=6,"dezenas","")</f>
      </c>
      <c r="E247" s="45">
        <v>1</v>
      </c>
      <c r="F247" s="46">
        <v>2</v>
      </c>
      <c r="G247" s="46">
        <v>3</v>
      </c>
      <c r="H247" s="45">
        <v>4</v>
      </c>
      <c r="I247" s="45">
        <v>5</v>
      </c>
      <c r="J247" s="45">
        <v>6</v>
      </c>
      <c r="K247" s="45">
        <v>7</v>
      </c>
      <c r="L247" s="45">
        <v>8</v>
      </c>
      <c r="M247" s="45">
        <v>9</v>
      </c>
      <c r="N247" s="45">
        <v>10</v>
      </c>
      <c r="O247" s="45">
        <v>11</v>
      </c>
      <c r="P247" s="45">
        <v>12</v>
      </c>
      <c r="Q247" s="45">
        <v>13</v>
      </c>
      <c r="R247" s="45">
        <v>14</v>
      </c>
      <c r="S247" s="45">
        <v>15</v>
      </c>
      <c r="T247" s="118"/>
      <c r="U247" s="128" t="s">
        <v>23</v>
      </c>
      <c r="V247" s="128" t="s">
        <v>24</v>
      </c>
      <c r="W247" s="128" t="s">
        <v>25</v>
      </c>
      <c r="Y247" s="121" t="s">
        <v>32</v>
      </c>
      <c r="Z247" s="122">
        <v>6</v>
      </c>
      <c r="AA247" s="122">
        <v>7</v>
      </c>
      <c r="AB247" s="122">
        <v>8</v>
      </c>
      <c r="AC247" s="122">
        <v>9</v>
      </c>
      <c r="AD247" s="122">
        <v>10</v>
      </c>
      <c r="AE247" s="122">
        <v>11</v>
      </c>
      <c r="AF247" s="122">
        <v>12</v>
      </c>
      <c r="AG247" s="122">
        <v>13</v>
      </c>
      <c r="AH247" s="122">
        <v>14</v>
      </c>
      <c r="AI247" s="122">
        <v>15</v>
      </c>
      <c r="AJ247" s="123"/>
      <c r="AK247" s="121" t="s">
        <v>33</v>
      </c>
      <c r="AL247" s="108">
        <v>6</v>
      </c>
      <c r="AM247" s="108">
        <v>7</v>
      </c>
      <c r="AN247" s="108">
        <v>8</v>
      </c>
      <c r="AO247" s="108">
        <v>9</v>
      </c>
      <c r="AP247" s="108">
        <v>10</v>
      </c>
      <c r="AQ247" s="108">
        <v>11</v>
      </c>
      <c r="AR247" s="108">
        <v>12</v>
      </c>
      <c r="AS247" s="108">
        <v>13</v>
      </c>
      <c r="AT247" s="108">
        <v>14</v>
      </c>
      <c r="AU247" s="108">
        <v>15</v>
      </c>
      <c r="AV247" s="123"/>
      <c r="AW247" s="121" t="s">
        <v>34</v>
      </c>
      <c r="AX247" s="108">
        <v>6</v>
      </c>
      <c r="AY247" s="108">
        <v>7</v>
      </c>
      <c r="AZ247" s="108">
        <v>8</v>
      </c>
      <c r="BA247" s="108">
        <v>9</v>
      </c>
      <c r="BB247" s="108">
        <v>10</v>
      </c>
      <c r="BC247" s="108">
        <v>11</v>
      </c>
      <c r="BD247" s="108">
        <v>12</v>
      </c>
      <c r="BE247" s="108">
        <v>13</v>
      </c>
      <c r="BF247" s="108">
        <v>14</v>
      </c>
      <c r="BG247" s="108">
        <v>15</v>
      </c>
      <c r="BI247" s="174" t="s">
        <v>54</v>
      </c>
      <c r="BJ247" s="226" t="s">
        <v>69</v>
      </c>
      <c r="BK247" s="226" t="s">
        <v>70</v>
      </c>
      <c r="BL247" s="226" t="s">
        <v>71</v>
      </c>
      <c r="BM247" s="226" t="s">
        <v>72</v>
      </c>
      <c r="BN247" s="226" t="s">
        <v>57</v>
      </c>
      <c r="BO247" s="226" t="s">
        <v>58</v>
      </c>
      <c r="BP247" s="226" t="s">
        <v>25</v>
      </c>
    </row>
    <row r="248" spans="1:68" s="51" customFormat="1" ht="18">
      <c r="A248" s="48" t="str">
        <f>A242</f>
        <v>Grupo</v>
      </c>
      <c r="B248" s="49" t="s">
        <v>12</v>
      </c>
      <c r="C248" s="50" t="s">
        <v>2</v>
      </c>
      <c r="D248" s="97" t="s">
        <v>15</v>
      </c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119"/>
      <c r="U248" s="127">
        <f>SUM(Z248:AI250)</f>
        <v>0</v>
      </c>
      <c r="V248" s="127">
        <f>SUM(AL248:AU250)</f>
        <v>0</v>
      </c>
      <c r="W248" s="127">
        <f>SUM(AX248:BG250)</f>
        <v>0</v>
      </c>
      <c r="Y248" s="122">
        <v>4</v>
      </c>
      <c r="Z248" s="109">
        <f>1*IF(AND(Z247=C247,Y248=D250),1,0)</f>
        <v>0</v>
      </c>
      <c r="AA248" s="109">
        <f>3*IF(AND(AA247=C247,Y248=D250),1,0)</f>
        <v>0</v>
      </c>
      <c r="AB248" s="109">
        <f>6*IF(AND(AB247=C247,Y248=D250),1,0)</f>
        <v>0</v>
      </c>
      <c r="AC248" s="109">
        <f>10*IF(AND(AC247=C247,Y248=D250),1,0)</f>
        <v>0</v>
      </c>
      <c r="AD248" s="109">
        <f>15*IF(AND(AD247=C247,Y248=D250),1,0)</f>
        <v>0</v>
      </c>
      <c r="AE248" s="109">
        <f>21*IF(AND(AE247=C247,Y248=D250),1,0)</f>
        <v>0</v>
      </c>
      <c r="AF248" s="109">
        <f>28*IF(AND(AF247=C247,Y248=D250),1,0)</f>
        <v>0</v>
      </c>
      <c r="AG248" s="109">
        <f>36*IF(AND(AG247=C247,Y248=D250),1,0)</f>
        <v>0</v>
      </c>
      <c r="AH248" s="109">
        <f>45*IF(AND(AH247=C247,Y248=D250),1,0)</f>
        <v>0</v>
      </c>
      <c r="AI248" s="109">
        <f>55*IF(AND(AI247=C247,Y248=D250),1,0)</f>
        <v>0</v>
      </c>
      <c r="AJ248" s="124"/>
      <c r="AK248" s="109">
        <v>4</v>
      </c>
      <c r="AL248" s="109">
        <v>0</v>
      </c>
      <c r="AM248" s="109">
        <v>0</v>
      </c>
      <c r="AN248" s="109">
        <v>0</v>
      </c>
      <c r="AO248" s="109">
        <v>0</v>
      </c>
      <c r="AP248" s="109">
        <v>0</v>
      </c>
      <c r="AQ248" s="109">
        <v>0</v>
      </c>
      <c r="AR248" s="109">
        <v>0</v>
      </c>
      <c r="AS248" s="109">
        <v>0</v>
      </c>
      <c r="AT248" s="109">
        <v>0</v>
      </c>
      <c r="AU248" s="109">
        <v>0</v>
      </c>
      <c r="AV248" s="124"/>
      <c r="AW248" s="109">
        <v>4</v>
      </c>
      <c r="AX248" s="109">
        <v>0</v>
      </c>
      <c r="AY248" s="109">
        <v>0</v>
      </c>
      <c r="AZ248" s="109">
        <v>0</v>
      </c>
      <c r="BA248" s="109">
        <v>0</v>
      </c>
      <c r="BB248" s="109">
        <v>0</v>
      </c>
      <c r="BC248" s="109">
        <v>0</v>
      </c>
      <c r="BD248" s="109">
        <v>0</v>
      </c>
      <c r="BE248" s="109">
        <v>0</v>
      </c>
      <c r="BF248" s="109">
        <v>0</v>
      </c>
      <c r="BG248" s="109">
        <v>0</v>
      </c>
      <c r="BI248" s="176"/>
      <c r="BJ248" s="175">
        <f aca="true" t="shared" si="78" ref="BJ248:BP248">IF($D249="","",IF($D249=BJ247,"X",""))</f>
      </c>
      <c r="BK248" s="175">
        <f t="shared" si="78"/>
      </c>
      <c r="BL248" s="175">
        <f t="shared" si="78"/>
      </c>
      <c r="BM248" s="175">
        <f t="shared" si="78"/>
      </c>
      <c r="BN248" s="175">
        <f t="shared" si="78"/>
      </c>
      <c r="BO248" s="175">
        <f t="shared" si="78"/>
      </c>
      <c r="BP248" s="175">
        <f t="shared" si="78"/>
      </c>
    </row>
    <row r="249" spans="1:68" s="55" customFormat="1" ht="12.75">
      <c r="A249" s="52" t="str">
        <f>A243</f>
        <v>001</v>
      </c>
      <c r="B249" s="53">
        <f>IF(AND(C247&gt;=6,C247&lt;&gt;"",B$27&lt;&gt;""),B$27,"")</f>
      </c>
      <c r="C249" s="38">
        <f>IF(AND(C247&gt;0,C247&lt;&gt;"",C$27&lt;&gt;""),C$27,"")</f>
      </c>
      <c r="D249" s="201">
        <f>IF(AND(C247&gt;=6,B249&lt;&gt;"",C249&lt;&gt;""),CHOOSE(SUM(E249:S249)+1,"0","1","2","3","Quadra","Quina","SENA","Verifique","Verifique","Verifique","Verifique","Verifique","Verifique","Verifique","Verifique","Verifique"),"")</f>
      </c>
      <c r="E249" s="54">
        <f aca="true" t="shared" si="79" ref="E249:S249">IF(E248&lt;&gt;"",IF(SUMIF($E$27:$J$27,E248,$E$27:$J$27)=E248,1,0),0)</f>
        <v>0</v>
      </c>
      <c r="F249" s="54">
        <f t="shared" si="79"/>
        <v>0</v>
      </c>
      <c r="G249" s="54">
        <f t="shared" si="79"/>
        <v>0</v>
      </c>
      <c r="H249" s="54">
        <f t="shared" si="79"/>
        <v>0</v>
      </c>
      <c r="I249" s="54">
        <f t="shared" si="79"/>
        <v>0</v>
      </c>
      <c r="J249" s="54">
        <f t="shared" si="79"/>
        <v>0</v>
      </c>
      <c r="K249" s="54">
        <f t="shared" si="79"/>
        <v>0</v>
      </c>
      <c r="L249" s="54">
        <f t="shared" si="79"/>
        <v>0</v>
      </c>
      <c r="M249" s="54">
        <f t="shared" si="79"/>
        <v>0</v>
      </c>
      <c r="N249" s="54">
        <f t="shared" si="79"/>
        <v>0</v>
      </c>
      <c r="O249" s="54">
        <f t="shared" si="79"/>
        <v>0</v>
      </c>
      <c r="P249" s="54">
        <f t="shared" si="79"/>
        <v>0</v>
      </c>
      <c r="Q249" s="54">
        <f t="shared" si="79"/>
        <v>0</v>
      </c>
      <c r="R249" s="54">
        <f t="shared" si="79"/>
        <v>0</v>
      </c>
      <c r="S249" s="54">
        <f t="shared" si="79"/>
        <v>0</v>
      </c>
      <c r="T249" s="120"/>
      <c r="Y249" s="125">
        <v>5</v>
      </c>
      <c r="Z249" s="126">
        <v>0</v>
      </c>
      <c r="AA249" s="109">
        <f>5*IF(AND(AA247=C247,Y249=D250),1,0)</f>
        <v>0</v>
      </c>
      <c r="AB249" s="109">
        <f>15*IF(AND(AB247=C247,Y249=D250),1,0)</f>
        <v>0</v>
      </c>
      <c r="AC249" s="109">
        <f>30*IF(AND(AC247=C247,Y249=D250),1,0)</f>
        <v>0</v>
      </c>
      <c r="AD249" s="109">
        <f>50*IF(AND(AD247=C247,Y249=D250),1,0)</f>
        <v>0</v>
      </c>
      <c r="AE249" s="109">
        <f>75*IF(AND(AE247=C247,Y249=D250),1,0)</f>
        <v>0</v>
      </c>
      <c r="AF249" s="109">
        <f>105*IF(AND(AF247=C247,Y249=D250),1,0)</f>
        <v>0</v>
      </c>
      <c r="AG249" s="109">
        <f>140*IF(AND(AG247=C247,Y249=D250),1,0)</f>
        <v>0</v>
      </c>
      <c r="AH249" s="109">
        <f>180*IF(AND(AH247=C247,Y249=D250),1,0)</f>
        <v>0</v>
      </c>
      <c r="AI249" s="109">
        <f>225*IF(AND(AI247=C247,Y249=D250),1,0)</f>
        <v>0</v>
      </c>
      <c r="AJ249" s="126"/>
      <c r="AK249" s="126">
        <v>5</v>
      </c>
      <c r="AL249" s="109">
        <f>1*IF(AND(AL247=C247,AK249=D250),1,0)</f>
        <v>0</v>
      </c>
      <c r="AM249" s="109">
        <f>2*IF(AND(AM247=C247,AK249=D250),1,0)</f>
        <v>0</v>
      </c>
      <c r="AN249" s="109">
        <f>3*IF(AND(AN247=C247,AK249=D250),1,0)</f>
        <v>0</v>
      </c>
      <c r="AO249" s="109">
        <f>4*IF(AND(AO247=C247,AK249=D250),1,0)</f>
        <v>0</v>
      </c>
      <c r="AP249" s="109">
        <f>5*IF(AND(AP247=C247,AK249=D250),1,0)</f>
        <v>0</v>
      </c>
      <c r="AQ249" s="109">
        <f>6*IF(AND(AQ247=C247,AK249=D250),1,0)</f>
        <v>0</v>
      </c>
      <c r="AR249" s="109">
        <f>7*IF(AND(AR247=C247,AK249=D250),1,0)</f>
        <v>0</v>
      </c>
      <c r="AS249" s="109">
        <f>8*IF(AND(AS247=C247,AK249=D250),1,0)</f>
        <v>0</v>
      </c>
      <c r="AT249" s="109">
        <f>9*IF(AND(AT247=C247,AK249=D250),1,0)</f>
        <v>0</v>
      </c>
      <c r="AU249" s="109">
        <f>10*IF(AND(AU247=C247,AK249=D250),1,0)</f>
        <v>0</v>
      </c>
      <c r="AV249" s="126"/>
      <c r="AW249" s="126">
        <v>5</v>
      </c>
      <c r="AX249" s="109">
        <v>0</v>
      </c>
      <c r="AY249" s="109">
        <v>0</v>
      </c>
      <c r="AZ249" s="109">
        <v>0</v>
      </c>
      <c r="BA249" s="109">
        <v>0</v>
      </c>
      <c r="BB249" s="109">
        <v>0</v>
      </c>
      <c r="BC249" s="109">
        <v>0</v>
      </c>
      <c r="BD249" s="109">
        <v>0</v>
      </c>
      <c r="BE249" s="109">
        <v>0</v>
      </c>
      <c r="BF249" s="109">
        <v>0</v>
      </c>
      <c r="BG249" s="109">
        <v>0</v>
      </c>
      <c r="BI249" s="176"/>
      <c r="BJ249" s="176"/>
      <c r="BK249" s="176"/>
      <c r="BL249" s="176"/>
      <c r="BM249" s="176"/>
      <c r="BN249" s="176"/>
      <c r="BO249" s="176"/>
      <c r="BP249" s="176"/>
    </row>
    <row r="250" spans="1:59" ht="15">
      <c r="A250" s="56"/>
      <c r="B250" s="206" t="s">
        <v>62</v>
      </c>
      <c r="C250" s="208">
        <f>C244+1</f>
        <v>37</v>
      </c>
      <c r="D250" s="129">
        <f>SUM(E249:S249)</f>
        <v>0</v>
      </c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17"/>
      <c r="U250" s="82"/>
      <c r="V250" s="117"/>
      <c r="W250" s="117"/>
      <c r="Y250" s="122">
        <v>6</v>
      </c>
      <c r="Z250" s="108">
        <v>0</v>
      </c>
      <c r="AA250" s="109">
        <v>0</v>
      </c>
      <c r="AB250" s="109">
        <f>15*IF(AND(AB247=C247,Y250=D250),1,0)</f>
        <v>0</v>
      </c>
      <c r="AC250" s="109">
        <f>45*IF(AND(AC247=C247,Y250=D250),1,0)</f>
        <v>0</v>
      </c>
      <c r="AD250" s="109">
        <f>90*IF(AND(AD247=C247,Y250=D250),1,0)</f>
        <v>0</v>
      </c>
      <c r="AE250" s="109">
        <f>150*IF(AND(AE247=C247,Y250=D250),1,0)</f>
        <v>0</v>
      </c>
      <c r="AF250" s="109">
        <f>225*IF(AND(AF247=C247,Y250=D250),1,0)</f>
        <v>0</v>
      </c>
      <c r="AG250" s="109">
        <f>315*IF(AND(AG247=C247,Y250=D250),1,0)</f>
        <v>0</v>
      </c>
      <c r="AH250" s="109">
        <f>420*IF(AND(AH247=C247,Y250=D250),1,0)</f>
        <v>0</v>
      </c>
      <c r="AI250" s="109">
        <f>540*IF(AND(AI247=C247,Y250=D250),1,0)</f>
        <v>0</v>
      </c>
      <c r="AJ250" s="108"/>
      <c r="AK250" s="108">
        <v>6</v>
      </c>
      <c r="AL250" s="108">
        <v>0</v>
      </c>
      <c r="AM250" s="109">
        <f>6*IF(AND(AM247=C247,AK250=D250),1,0)</f>
        <v>0</v>
      </c>
      <c r="AN250" s="109">
        <f>12*IF(AND(AN247=C247,AK250=D250),1,0)</f>
        <v>0</v>
      </c>
      <c r="AO250" s="109">
        <f>18*IF(AND(AO247=C247,AK250=D250),1,0)</f>
        <v>0</v>
      </c>
      <c r="AP250" s="109">
        <f>24*IF(AND(AP247=C247,AK250=D250),1,0)</f>
        <v>0</v>
      </c>
      <c r="AQ250" s="109">
        <f>30*IF(AND(AQ247=C247,AK250=D250),1,0)</f>
        <v>0</v>
      </c>
      <c r="AR250" s="109">
        <f>36*IF(AND(AR247=C247,AK250=D250),1,0)</f>
        <v>0</v>
      </c>
      <c r="AS250" s="109">
        <f>42*IF(AND(AS247=C247,AK250=D250),1,0)</f>
        <v>0</v>
      </c>
      <c r="AT250" s="109">
        <f>48*IF(AND(AT247=C247,AK250=D250),1,0)</f>
        <v>0</v>
      </c>
      <c r="AU250" s="109">
        <f>54*IF(AND(AU247=C247,AK250=D250),1,0)</f>
        <v>0</v>
      </c>
      <c r="AV250" s="108"/>
      <c r="AW250" s="108">
        <v>6</v>
      </c>
      <c r="AX250" s="109">
        <f>1*IF(AND(AX247=C247,AW250=D250),1,0)</f>
        <v>0</v>
      </c>
      <c r="AY250" s="109">
        <f>1*IF(AND(AY247=C247,AW250=D250),1,0)</f>
        <v>0</v>
      </c>
      <c r="AZ250" s="109">
        <f>1*IF(AND(AZ247=C247,AW250=D250),1,0)</f>
        <v>0</v>
      </c>
      <c r="BA250" s="109">
        <f>1*IF(AND(BA247=C247,AW250=D250),1,0)</f>
        <v>0</v>
      </c>
      <c r="BB250" s="109">
        <f>1*IF(AND(BB247=C247,AW250=D250),1,0)</f>
        <v>0</v>
      </c>
      <c r="BC250" s="109">
        <f>1*IF(AND(BC247=C247,AW250=D250),1,0)</f>
        <v>0</v>
      </c>
      <c r="BD250" s="109">
        <f>1*IF(AND(BD247=C247,AW250=D250),1,0)</f>
        <v>0</v>
      </c>
      <c r="BE250" s="109">
        <f>1*IF(AND(BE247=C247,AW250=D250),1,0)</f>
        <v>0</v>
      </c>
      <c r="BF250" s="109">
        <f>1*IF(AND(BF247=C247,AW250=D250),1,0)</f>
        <v>0</v>
      </c>
      <c r="BG250" s="109">
        <f>1*IF(AND(BG247=C247,AW250=D250),1,0)</f>
        <v>0</v>
      </c>
    </row>
    <row r="251" spans="1:57" ht="12.75">
      <c r="A251" s="30"/>
      <c r="B251" s="31"/>
      <c r="T251" s="32"/>
      <c r="W251" s="92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I251" s="106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U251" s="80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</row>
    <row r="252" spans="1:20" ht="12.75">
      <c r="A252" s="30"/>
      <c r="B252" s="31"/>
      <c r="C252" s="41"/>
      <c r="D252" s="104"/>
      <c r="E252" s="41"/>
      <c r="F252" s="41"/>
      <c r="G252" s="41"/>
      <c r="T252" s="32"/>
    </row>
    <row r="253" spans="1:68" s="47" customFormat="1" ht="23.25">
      <c r="A253" s="42"/>
      <c r="B253" s="43">
        <f>IF(COUNTIF(E254:S254,"&gt;0")&gt;=6,"Cartão com","")</f>
      </c>
      <c r="C253" s="44">
        <f>IF(COUNTIF(E254:S254,"&gt;0")&gt;=6,COUNTIF(E254:S254,"&gt;0"),"")</f>
      </c>
      <c r="D253" s="102">
        <f>IF(COUNTIF(E254:S254,"&gt;0")&gt;=6,"dezenas","")</f>
      </c>
      <c r="E253" s="45">
        <v>1</v>
      </c>
      <c r="F253" s="46">
        <v>2</v>
      </c>
      <c r="G253" s="46">
        <v>3</v>
      </c>
      <c r="H253" s="45">
        <v>4</v>
      </c>
      <c r="I253" s="45">
        <v>5</v>
      </c>
      <c r="J253" s="45">
        <v>6</v>
      </c>
      <c r="K253" s="45">
        <v>7</v>
      </c>
      <c r="L253" s="45">
        <v>8</v>
      </c>
      <c r="M253" s="45">
        <v>9</v>
      </c>
      <c r="N253" s="45">
        <v>10</v>
      </c>
      <c r="O253" s="45">
        <v>11</v>
      </c>
      <c r="P253" s="45">
        <v>12</v>
      </c>
      <c r="Q253" s="45">
        <v>13</v>
      </c>
      <c r="R253" s="45">
        <v>14</v>
      </c>
      <c r="S253" s="45">
        <v>15</v>
      </c>
      <c r="T253" s="118"/>
      <c r="U253" s="128" t="s">
        <v>23</v>
      </c>
      <c r="V253" s="128" t="s">
        <v>24</v>
      </c>
      <c r="W253" s="128" t="s">
        <v>25</v>
      </c>
      <c r="Y253" s="121" t="s">
        <v>32</v>
      </c>
      <c r="Z253" s="122">
        <v>6</v>
      </c>
      <c r="AA253" s="122">
        <v>7</v>
      </c>
      <c r="AB253" s="122">
        <v>8</v>
      </c>
      <c r="AC253" s="122">
        <v>9</v>
      </c>
      <c r="AD253" s="122">
        <v>10</v>
      </c>
      <c r="AE253" s="122">
        <v>11</v>
      </c>
      <c r="AF253" s="122">
        <v>12</v>
      </c>
      <c r="AG253" s="122">
        <v>13</v>
      </c>
      <c r="AH253" s="122">
        <v>14</v>
      </c>
      <c r="AI253" s="122">
        <v>15</v>
      </c>
      <c r="AJ253" s="123"/>
      <c r="AK253" s="121" t="s">
        <v>33</v>
      </c>
      <c r="AL253" s="108">
        <v>6</v>
      </c>
      <c r="AM253" s="108">
        <v>7</v>
      </c>
      <c r="AN253" s="108">
        <v>8</v>
      </c>
      <c r="AO253" s="108">
        <v>9</v>
      </c>
      <c r="AP253" s="108">
        <v>10</v>
      </c>
      <c r="AQ253" s="108">
        <v>11</v>
      </c>
      <c r="AR253" s="108">
        <v>12</v>
      </c>
      <c r="AS253" s="108">
        <v>13</v>
      </c>
      <c r="AT253" s="108">
        <v>14</v>
      </c>
      <c r="AU253" s="108">
        <v>15</v>
      </c>
      <c r="AV253" s="123"/>
      <c r="AW253" s="121" t="s">
        <v>34</v>
      </c>
      <c r="AX253" s="108">
        <v>6</v>
      </c>
      <c r="AY253" s="108">
        <v>7</v>
      </c>
      <c r="AZ253" s="108">
        <v>8</v>
      </c>
      <c r="BA253" s="108">
        <v>9</v>
      </c>
      <c r="BB253" s="108">
        <v>10</v>
      </c>
      <c r="BC253" s="108">
        <v>11</v>
      </c>
      <c r="BD253" s="108">
        <v>12</v>
      </c>
      <c r="BE253" s="108">
        <v>13</v>
      </c>
      <c r="BF253" s="108">
        <v>14</v>
      </c>
      <c r="BG253" s="108">
        <v>15</v>
      </c>
      <c r="BI253" s="174" t="s">
        <v>54</v>
      </c>
      <c r="BJ253" s="226" t="s">
        <v>69</v>
      </c>
      <c r="BK253" s="226" t="s">
        <v>70</v>
      </c>
      <c r="BL253" s="226" t="s">
        <v>71</v>
      </c>
      <c r="BM253" s="226" t="s">
        <v>72</v>
      </c>
      <c r="BN253" s="226" t="s">
        <v>57</v>
      </c>
      <c r="BO253" s="226" t="s">
        <v>58</v>
      </c>
      <c r="BP253" s="226" t="s">
        <v>25</v>
      </c>
    </row>
    <row r="254" spans="1:68" s="51" customFormat="1" ht="18">
      <c r="A254" s="48" t="str">
        <f>A248</f>
        <v>Grupo</v>
      </c>
      <c r="B254" s="49" t="s">
        <v>12</v>
      </c>
      <c r="C254" s="50" t="s">
        <v>2</v>
      </c>
      <c r="D254" s="97" t="s">
        <v>15</v>
      </c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119"/>
      <c r="U254" s="127">
        <f>SUM(Z254:AI256)</f>
        <v>0</v>
      </c>
      <c r="V254" s="127">
        <f>SUM(AL254:AU256)</f>
        <v>0</v>
      </c>
      <c r="W254" s="127">
        <f>SUM(AX254:BG256)</f>
        <v>0</v>
      </c>
      <c r="Y254" s="122">
        <v>4</v>
      </c>
      <c r="Z254" s="109">
        <f>1*IF(AND(Z253=C253,Y254=D256),1,0)</f>
        <v>0</v>
      </c>
      <c r="AA254" s="109">
        <f>3*IF(AND(AA253=C253,Y254=D256),1,0)</f>
        <v>0</v>
      </c>
      <c r="AB254" s="109">
        <f>6*IF(AND(AB253=C253,Y254=D256),1,0)</f>
        <v>0</v>
      </c>
      <c r="AC254" s="109">
        <f>10*IF(AND(AC253=C253,Y254=D256),1,0)</f>
        <v>0</v>
      </c>
      <c r="AD254" s="109">
        <f>15*IF(AND(AD253=C253,Y254=D256),1,0)</f>
        <v>0</v>
      </c>
      <c r="AE254" s="109">
        <f>21*IF(AND(AE253=C253,Y254=D256),1,0)</f>
        <v>0</v>
      </c>
      <c r="AF254" s="109">
        <f>28*IF(AND(AF253=C253,Y254=D256),1,0)</f>
        <v>0</v>
      </c>
      <c r="AG254" s="109">
        <f>36*IF(AND(AG253=C253,Y254=D256),1,0)</f>
        <v>0</v>
      </c>
      <c r="AH254" s="109">
        <f>45*IF(AND(AH253=C253,Y254=D256),1,0)</f>
        <v>0</v>
      </c>
      <c r="AI254" s="109">
        <f>55*IF(AND(AI253=C253,Y254=D256),1,0)</f>
        <v>0</v>
      </c>
      <c r="AJ254" s="124"/>
      <c r="AK254" s="109">
        <v>4</v>
      </c>
      <c r="AL254" s="109">
        <v>0</v>
      </c>
      <c r="AM254" s="109">
        <v>0</v>
      </c>
      <c r="AN254" s="109">
        <v>0</v>
      </c>
      <c r="AO254" s="109">
        <v>0</v>
      </c>
      <c r="AP254" s="109">
        <v>0</v>
      </c>
      <c r="AQ254" s="109">
        <v>0</v>
      </c>
      <c r="AR254" s="109">
        <v>0</v>
      </c>
      <c r="AS254" s="109">
        <v>0</v>
      </c>
      <c r="AT254" s="109">
        <v>0</v>
      </c>
      <c r="AU254" s="109">
        <v>0</v>
      </c>
      <c r="AV254" s="124"/>
      <c r="AW254" s="109">
        <v>4</v>
      </c>
      <c r="AX254" s="109">
        <v>0</v>
      </c>
      <c r="AY254" s="109">
        <v>0</v>
      </c>
      <c r="AZ254" s="109">
        <v>0</v>
      </c>
      <c r="BA254" s="109">
        <v>0</v>
      </c>
      <c r="BB254" s="109">
        <v>0</v>
      </c>
      <c r="BC254" s="109">
        <v>0</v>
      </c>
      <c r="BD254" s="109">
        <v>0</v>
      </c>
      <c r="BE254" s="109">
        <v>0</v>
      </c>
      <c r="BF254" s="109">
        <v>0</v>
      </c>
      <c r="BG254" s="109">
        <v>0</v>
      </c>
      <c r="BI254" s="176"/>
      <c r="BJ254" s="175">
        <f aca="true" t="shared" si="80" ref="BJ254:BP254">IF($D255="","",IF($D255=BJ253,"X",""))</f>
      </c>
      <c r="BK254" s="175">
        <f t="shared" si="80"/>
      </c>
      <c r="BL254" s="175">
        <f t="shared" si="80"/>
      </c>
      <c r="BM254" s="175">
        <f t="shared" si="80"/>
      </c>
      <c r="BN254" s="175">
        <f t="shared" si="80"/>
      </c>
      <c r="BO254" s="175">
        <f t="shared" si="80"/>
      </c>
      <c r="BP254" s="175">
        <f t="shared" si="80"/>
      </c>
    </row>
    <row r="255" spans="1:68" s="55" customFormat="1" ht="12.75">
      <c r="A255" s="52" t="str">
        <f>A249</f>
        <v>001</v>
      </c>
      <c r="B255" s="53">
        <f>IF(AND(C253&gt;=6,C253&lt;&gt;"",B$27&lt;&gt;""),B$27,"")</f>
      </c>
      <c r="C255" s="38">
        <f>IF(AND(C253&gt;0,C253&lt;&gt;"",C$27&lt;&gt;""),C$27,"")</f>
      </c>
      <c r="D255" s="201">
        <f>IF(AND(C253&gt;=6,B255&lt;&gt;"",C255&lt;&gt;""),CHOOSE(SUM(E255:S255)+1,"0","1","2","3","Quadra","Quina","SENA","Verifique","Verifique","Verifique","Verifique","Verifique","Verifique","Verifique","Verifique","Verifique"),"")</f>
      </c>
      <c r="E255" s="54">
        <f aca="true" t="shared" si="81" ref="E255:S255">IF(E254&lt;&gt;"",IF(SUMIF($E$27:$J$27,E254,$E$27:$J$27)=E254,1,0),0)</f>
        <v>0</v>
      </c>
      <c r="F255" s="54">
        <f t="shared" si="81"/>
        <v>0</v>
      </c>
      <c r="G255" s="54">
        <f t="shared" si="81"/>
        <v>0</v>
      </c>
      <c r="H255" s="54">
        <f t="shared" si="81"/>
        <v>0</v>
      </c>
      <c r="I255" s="54">
        <f t="shared" si="81"/>
        <v>0</v>
      </c>
      <c r="J255" s="54">
        <f t="shared" si="81"/>
        <v>0</v>
      </c>
      <c r="K255" s="54">
        <f t="shared" si="81"/>
        <v>0</v>
      </c>
      <c r="L255" s="54">
        <f t="shared" si="81"/>
        <v>0</v>
      </c>
      <c r="M255" s="54">
        <f t="shared" si="81"/>
        <v>0</v>
      </c>
      <c r="N255" s="54">
        <f t="shared" si="81"/>
        <v>0</v>
      </c>
      <c r="O255" s="54">
        <f t="shared" si="81"/>
        <v>0</v>
      </c>
      <c r="P255" s="54">
        <f t="shared" si="81"/>
        <v>0</v>
      </c>
      <c r="Q255" s="54">
        <f t="shared" si="81"/>
        <v>0</v>
      </c>
      <c r="R255" s="54">
        <f t="shared" si="81"/>
        <v>0</v>
      </c>
      <c r="S255" s="54">
        <f t="shared" si="81"/>
        <v>0</v>
      </c>
      <c r="T255" s="120"/>
      <c r="Y255" s="125">
        <v>5</v>
      </c>
      <c r="Z255" s="126">
        <v>0</v>
      </c>
      <c r="AA255" s="109">
        <f>5*IF(AND(AA253=C253,Y255=D256),1,0)</f>
        <v>0</v>
      </c>
      <c r="AB255" s="109">
        <f>15*IF(AND(AB253=C253,Y255=D256),1,0)</f>
        <v>0</v>
      </c>
      <c r="AC255" s="109">
        <f>30*IF(AND(AC253=C253,Y255=D256),1,0)</f>
        <v>0</v>
      </c>
      <c r="AD255" s="109">
        <f>50*IF(AND(AD253=C253,Y255=D256),1,0)</f>
        <v>0</v>
      </c>
      <c r="AE255" s="109">
        <f>75*IF(AND(AE253=C253,Y255=D256),1,0)</f>
        <v>0</v>
      </c>
      <c r="AF255" s="109">
        <f>105*IF(AND(AF253=C253,Y255=D256),1,0)</f>
        <v>0</v>
      </c>
      <c r="AG255" s="109">
        <f>140*IF(AND(AG253=C253,Y255=D256),1,0)</f>
        <v>0</v>
      </c>
      <c r="AH255" s="109">
        <f>180*IF(AND(AH253=C253,Y255=D256),1,0)</f>
        <v>0</v>
      </c>
      <c r="AI255" s="109">
        <f>225*IF(AND(AI253=C253,Y255=D256),1,0)</f>
        <v>0</v>
      </c>
      <c r="AJ255" s="126"/>
      <c r="AK255" s="126">
        <v>5</v>
      </c>
      <c r="AL255" s="109">
        <f>1*IF(AND(AL253=C253,AK255=D256),1,0)</f>
        <v>0</v>
      </c>
      <c r="AM255" s="109">
        <f>2*IF(AND(AM253=C253,AK255=D256),1,0)</f>
        <v>0</v>
      </c>
      <c r="AN255" s="109">
        <f>3*IF(AND(AN253=C253,AK255=D256),1,0)</f>
        <v>0</v>
      </c>
      <c r="AO255" s="109">
        <f>4*IF(AND(AO253=C253,AK255=D256),1,0)</f>
        <v>0</v>
      </c>
      <c r="AP255" s="109">
        <f>5*IF(AND(AP253=C253,AK255=D256),1,0)</f>
        <v>0</v>
      </c>
      <c r="AQ255" s="109">
        <f>6*IF(AND(AQ253=C253,AK255=D256),1,0)</f>
        <v>0</v>
      </c>
      <c r="AR255" s="109">
        <f>7*IF(AND(AR253=C253,AK255=D256),1,0)</f>
        <v>0</v>
      </c>
      <c r="AS255" s="109">
        <f>8*IF(AND(AS253=C253,AK255=D256),1,0)</f>
        <v>0</v>
      </c>
      <c r="AT255" s="109">
        <f>9*IF(AND(AT253=C253,AK255=D256),1,0)</f>
        <v>0</v>
      </c>
      <c r="AU255" s="109">
        <f>10*IF(AND(AU253=C253,AK255=D256),1,0)</f>
        <v>0</v>
      </c>
      <c r="AV255" s="126"/>
      <c r="AW255" s="126">
        <v>5</v>
      </c>
      <c r="AX255" s="109">
        <v>0</v>
      </c>
      <c r="AY255" s="109">
        <v>0</v>
      </c>
      <c r="AZ255" s="109">
        <v>0</v>
      </c>
      <c r="BA255" s="109">
        <v>0</v>
      </c>
      <c r="BB255" s="109">
        <v>0</v>
      </c>
      <c r="BC255" s="109">
        <v>0</v>
      </c>
      <c r="BD255" s="109">
        <v>0</v>
      </c>
      <c r="BE255" s="109">
        <v>0</v>
      </c>
      <c r="BF255" s="109">
        <v>0</v>
      </c>
      <c r="BG255" s="109">
        <v>0</v>
      </c>
      <c r="BI255" s="176"/>
      <c r="BJ255" s="176"/>
      <c r="BK255" s="176"/>
      <c r="BL255" s="176"/>
      <c r="BM255" s="176"/>
      <c r="BN255" s="176"/>
      <c r="BO255" s="176"/>
      <c r="BP255" s="176"/>
    </row>
    <row r="256" spans="1:59" ht="15">
      <c r="A256" s="56"/>
      <c r="B256" s="206" t="s">
        <v>62</v>
      </c>
      <c r="C256" s="208">
        <f>C250+1</f>
        <v>38</v>
      </c>
      <c r="D256" s="129">
        <f>SUM(E255:S255)</f>
        <v>0</v>
      </c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17"/>
      <c r="U256" s="82"/>
      <c r="V256" s="117"/>
      <c r="W256" s="117"/>
      <c r="Y256" s="122">
        <v>6</v>
      </c>
      <c r="Z256" s="108">
        <v>0</v>
      </c>
      <c r="AA256" s="109">
        <v>0</v>
      </c>
      <c r="AB256" s="109">
        <f>15*IF(AND(AB253=C253,Y256=D256),1,0)</f>
        <v>0</v>
      </c>
      <c r="AC256" s="109">
        <f>45*IF(AND(AC253=C253,Y256=D256),1,0)</f>
        <v>0</v>
      </c>
      <c r="AD256" s="109">
        <f>90*IF(AND(AD253=C253,Y256=D256),1,0)</f>
        <v>0</v>
      </c>
      <c r="AE256" s="109">
        <f>150*IF(AND(AE253=C253,Y256=D256),1,0)</f>
        <v>0</v>
      </c>
      <c r="AF256" s="109">
        <f>225*IF(AND(AF253=C253,Y256=D256),1,0)</f>
        <v>0</v>
      </c>
      <c r="AG256" s="109">
        <f>315*IF(AND(AG253=C253,Y256=D256),1,0)</f>
        <v>0</v>
      </c>
      <c r="AH256" s="109">
        <f>420*IF(AND(AH253=C253,Y256=D256),1,0)</f>
        <v>0</v>
      </c>
      <c r="AI256" s="109">
        <f>540*IF(AND(AI253=C253,Y256=D256),1,0)</f>
        <v>0</v>
      </c>
      <c r="AJ256" s="108"/>
      <c r="AK256" s="108">
        <v>6</v>
      </c>
      <c r="AL256" s="108">
        <v>0</v>
      </c>
      <c r="AM256" s="109">
        <f>6*IF(AND(AM253=C253,AK256=D256),1,0)</f>
        <v>0</v>
      </c>
      <c r="AN256" s="109">
        <f>12*IF(AND(AN253=C253,AK256=D256),1,0)</f>
        <v>0</v>
      </c>
      <c r="AO256" s="109">
        <f>18*IF(AND(AO253=C253,AK256=D256),1,0)</f>
        <v>0</v>
      </c>
      <c r="AP256" s="109">
        <f>24*IF(AND(AP253=C253,AK256=D256),1,0)</f>
        <v>0</v>
      </c>
      <c r="AQ256" s="109">
        <f>30*IF(AND(AQ253=C253,AK256=D256),1,0)</f>
        <v>0</v>
      </c>
      <c r="AR256" s="109">
        <f>36*IF(AND(AR253=C253,AK256=D256),1,0)</f>
        <v>0</v>
      </c>
      <c r="AS256" s="109">
        <f>42*IF(AND(AS253=C253,AK256=D256),1,0)</f>
        <v>0</v>
      </c>
      <c r="AT256" s="109">
        <f>48*IF(AND(AT253=C253,AK256=D256),1,0)</f>
        <v>0</v>
      </c>
      <c r="AU256" s="109">
        <f>54*IF(AND(AU253=C253,AK256=D256),1,0)</f>
        <v>0</v>
      </c>
      <c r="AV256" s="108"/>
      <c r="AW256" s="108">
        <v>6</v>
      </c>
      <c r="AX256" s="109">
        <f>1*IF(AND(AX253=C253,AW256=D256),1,0)</f>
        <v>0</v>
      </c>
      <c r="AY256" s="109">
        <f>1*IF(AND(AY253=C253,AW256=D256),1,0)</f>
        <v>0</v>
      </c>
      <c r="AZ256" s="109">
        <f>1*IF(AND(AZ253=C253,AW256=D256),1,0)</f>
        <v>0</v>
      </c>
      <c r="BA256" s="109">
        <f>1*IF(AND(BA253=C253,AW256=D256),1,0)</f>
        <v>0</v>
      </c>
      <c r="BB256" s="109">
        <f>1*IF(AND(BB253=C253,AW256=D256),1,0)</f>
        <v>0</v>
      </c>
      <c r="BC256" s="109">
        <f>1*IF(AND(BC253=C253,AW256=D256),1,0)</f>
        <v>0</v>
      </c>
      <c r="BD256" s="109">
        <f>1*IF(AND(BD253=C253,AW256=D256),1,0)</f>
        <v>0</v>
      </c>
      <c r="BE256" s="109">
        <f>1*IF(AND(BE253=C253,AW256=D256),1,0)</f>
        <v>0</v>
      </c>
      <c r="BF256" s="109">
        <f>1*IF(AND(BF253=C253,AW256=D256),1,0)</f>
        <v>0</v>
      </c>
      <c r="BG256" s="109">
        <f>1*IF(AND(BG253=C253,AW256=D256),1,0)</f>
        <v>0</v>
      </c>
    </row>
    <row r="257" spans="1:57" ht="12.75">
      <c r="A257" s="30"/>
      <c r="B257" s="31"/>
      <c r="T257" s="32"/>
      <c r="W257" s="92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I257" s="106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U257" s="80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</row>
    <row r="258" spans="1:20" ht="12.75">
      <c r="A258" s="30"/>
      <c r="B258" s="31"/>
      <c r="C258" s="41"/>
      <c r="D258" s="104"/>
      <c r="E258" s="41"/>
      <c r="F258" s="41"/>
      <c r="G258" s="41"/>
      <c r="T258" s="32"/>
    </row>
    <row r="259" spans="1:68" s="47" customFormat="1" ht="23.25">
      <c r="A259" s="42"/>
      <c r="B259" s="43">
        <f>IF(COUNTIF(E260:S260,"&gt;0")&gt;=6,"Cartão com","")</f>
      </c>
      <c r="C259" s="44">
        <f>IF(COUNTIF(E260:S260,"&gt;0")&gt;=6,COUNTIF(E260:S260,"&gt;0"),"")</f>
      </c>
      <c r="D259" s="102">
        <f>IF(COUNTIF(E260:S260,"&gt;0")&gt;=6,"dezenas","")</f>
      </c>
      <c r="E259" s="45">
        <v>1</v>
      </c>
      <c r="F259" s="46">
        <v>2</v>
      </c>
      <c r="G259" s="46">
        <v>3</v>
      </c>
      <c r="H259" s="45">
        <v>4</v>
      </c>
      <c r="I259" s="45">
        <v>5</v>
      </c>
      <c r="J259" s="45">
        <v>6</v>
      </c>
      <c r="K259" s="45">
        <v>7</v>
      </c>
      <c r="L259" s="45">
        <v>8</v>
      </c>
      <c r="M259" s="45">
        <v>9</v>
      </c>
      <c r="N259" s="45">
        <v>10</v>
      </c>
      <c r="O259" s="45">
        <v>11</v>
      </c>
      <c r="P259" s="45">
        <v>12</v>
      </c>
      <c r="Q259" s="45">
        <v>13</v>
      </c>
      <c r="R259" s="45">
        <v>14</v>
      </c>
      <c r="S259" s="45">
        <v>15</v>
      </c>
      <c r="T259" s="118"/>
      <c r="U259" s="128" t="s">
        <v>23</v>
      </c>
      <c r="V259" s="128" t="s">
        <v>24</v>
      </c>
      <c r="W259" s="128" t="s">
        <v>25</v>
      </c>
      <c r="Y259" s="121" t="s">
        <v>32</v>
      </c>
      <c r="Z259" s="122">
        <v>6</v>
      </c>
      <c r="AA259" s="122">
        <v>7</v>
      </c>
      <c r="AB259" s="122">
        <v>8</v>
      </c>
      <c r="AC259" s="122">
        <v>9</v>
      </c>
      <c r="AD259" s="122">
        <v>10</v>
      </c>
      <c r="AE259" s="122">
        <v>11</v>
      </c>
      <c r="AF259" s="122">
        <v>12</v>
      </c>
      <c r="AG259" s="122">
        <v>13</v>
      </c>
      <c r="AH259" s="122">
        <v>14</v>
      </c>
      <c r="AI259" s="122">
        <v>15</v>
      </c>
      <c r="AJ259" s="123"/>
      <c r="AK259" s="121" t="s">
        <v>33</v>
      </c>
      <c r="AL259" s="108">
        <v>6</v>
      </c>
      <c r="AM259" s="108">
        <v>7</v>
      </c>
      <c r="AN259" s="108">
        <v>8</v>
      </c>
      <c r="AO259" s="108">
        <v>9</v>
      </c>
      <c r="AP259" s="108">
        <v>10</v>
      </c>
      <c r="AQ259" s="108">
        <v>11</v>
      </c>
      <c r="AR259" s="108">
        <v>12</v>
      </c>
      <c r="AS259" s="108">
        <v>13</v>
      </c>
      <c r="AT259" s="108">
        <v>14</v>
      </c>
      <c r="AU259" s="108">
        <v>15</v>
      </c>
      <c r="AV259" s="123"/>
      <c r="AW259" s="121" t="s">
        <v>34</v>
      </c>
      <c r="AX259" s="108">
        <v>6</v>
      </c>
      <c r="AY259" s="108">
        <v>7</v>
      </c>
      <c r="AZ259" s="108">
        <v>8</v>
      </c>
      <c r="BA259" s="108">
        <v>9</v>
      </c>
      <c r="BB259" s="108">
        <v>10</v>
      </c>
      <c r="BC259" s="108">
        <v>11</v>
      </c>
      <c r="BD259" s="108">
        <v>12</v>
      </c>
      <c r="BE259" s="108">
        <v>13</v>
      </c>
      <c r="BF259" s="108">
        <v>14</v>
      </c>
      <c r="BG259" s="108">
        <v>15</v>
      </c>
      <c r="BI259" s="174" t="s">
        <v>54</v>
      </c>
      <c r="BJ259" s="226" t="s">
        <v>69</v>
      </c>
      <c r="BK259" s="226" t="s">
        <v>70</v>
      </c>
      <c r="BL259" s="226" t="s">
        <v>71</v>
      </c>
      <c r="BM259" s="226" t="s">
        <v>72</v>
      </c>
      <c r="BN259" s="226" t="s">
        <v>57</v>
      </c>
      <c r="BO259" s="226" t="s">
        <v>58</v>
      </c>
      <c r="BP259" s="226" t="s">
        <v>25</v>
      </c>
    </row>
    <row r="260" spans="1:68" s="51" customFormat="1" ht="18">
      <c r="A260" s="48" t="str">
        <f>A254</f>
        <v>Grupo</v>
      </c>
      <c r="B260" s="49" t="s">
        <v>12</v>
      </c>
      <c r="C260" s="50" t="s">
        <v>2</v>
      </c>
      <c r="D260" s="97" t="s">
        <v>15</v>
      </c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119"/>
      <c r="U260" s="127">
        <f>SUM(Z260:AI262)</f>
        <v>0</v>
      </c>
      <c r="V260" s="127">
        <f>SUM(AL260:AU262)</f>
        <v>0</v>
      </c>
      <c r="W260" s="127">
        <f>SUM(AX260:BG262)</f>
        <v>0</v>
      </c>
      <c r="Y260" s="122">
        <v>4</v>
      </c>
      <c r="Z260" s="109">
        <f>1*IF(AND(Z259=C259,Y260=D262),1,0)</f>
        <v>0</v>
      </c>
      <c r="AA260" s="109">
        <f>3*IF(AND(AA259=C259,Y260=D262),1,0)</f>
        <v>0</v>
      </c>
      <c r="AB260" s="109">
        <f>6*IF(AND(AB259=C259,Y260=D262),1,0)</f>
        <v>0</v>
      </c>
      <c r="AC260" s="109">
        <f>10*IF(AND(AC259=C259,Y260=D262),1,0)</f>
        <v>0</v>
      </c>
      <c r="AD260" s="109">
        <f>15*IF(AND(AD259=C259,Y260=D262),1,0)</f>
        <v>0</v>
      </c>
      <c r="AE260" s="109">
        <f>21*IF(AND(AE259=C259,Y260=D262),1,0)</f>
        <v>0</v>
      </c>
      <c r="AF260" s="109">
        <f>28*IF(AND(AF259=C259,Y260=D262),1,0)</f>
        <v>0</v>
      </c>
      <c r="AG260" s="109">
        <f>36*IF(AND(AG259=C259,Y260=D262),1,0)</f>
        <v>0</v>
      </c>
      <c r="AH260" s="109">
        <f>45*IF(AND(AH259=C259,Y260=D262),1,0)</f>
        <v>0</v>
      </c>
      <c r="AI260" s="109">
        <f>55*IF(AND(AI259=C259,Y260=D262),1,0)</f>
        <v>0</v>
      </c>
      <c r="AJ260" s="124"/>
      <c r="AK260" s="109">
        <v>4</v>
      </c>
      <c r="AL260" s="109">
        <v>0</v>
      </c>
      <c r="AM260" s="109">
        <v>0</v>
      </c>
      <c r="AN260" s="109">
        <v>0</v>
      </c>
      <c r="AO260" s="109">
        <v>0</v>
      </c>
      <c r="AP260" s="109">
        <v>0</v>
      </c>
      <c r="AQ260" s="109">
        <v>0</v>
      </c>
      <c r="AR260" s="109">
        <v>0</v>
      </c>
      <c r="AS260" s="109">
        <v>0</v>
      </c>
      <c r="AT260" s="109">
        <v>0</v>
      </c>
      <c r="AU260" s="109">
        <v>0</v>
      </c>
      <c r="AV260" s="124"/>
      <c r="AW260" s="109">
        <v>4</v>
      </c>
      <c r="AX260" s="109">
        <v>0</v>
      </c>
      <c r="AY260" s="109">
        <v>0</v>
      </c>
      <c r="AZ260" s="109">
        <v>0</v>
      </c>
      <c r="BA260" s="109">
        <v>0</v>
      </c>
      <c r="BB260" s="109">
        <v>0</v>
      </c>
      <c r="BC260" s="109">
        <v>0</v>
      </c>
      <c r="BD260" s="109">
        <v>0</v>
      </c>
      <c r="BE260" s="109">
        <v>0</v>
      </c>
      <c r="BF260" s="109">
        <v>0</v>
      </c>
      <c r="BG260" s="109">
        <v>0</v>
      </c>
      <c r="BI260" s="176"/>
      <c r="BJ260" s="175">
        <f aca="true" t="shared" si="82" ref="BJ260:BP260">IF($D261="","",IF($D261=BJ259,"X",""))</f>
      </c>
      <c r="BK260" s="175">
        <f t="shared" si="82"/>
      </c>
      <c r="BL260" s="175">
        <f t="shared" si="82"/>
      </c>
      <c r="BM260" s="175">
        <f t="shared" si="82"/>
      </c>
      <c r="BN260" s="175">
        <f t="shared" si="82"/>
      </c>
      <c r="BO260" s="175">
        <f t="shared" si="82"/>
      </c>
      <c r="BP260" s="175">
        <f t="shared" si="82"/>
      </c>
    </row>
    <row r="261" spans="1:68" s="55" customFormat="1" ht="12.75">
      <c r="A261" s="52" t="str">
        <f>A255</f>
        <v>001</v>
      </c>
      <c r="B261" s="53">
        <f>IF(AND(C259&gt;=6,C259&lt;&gt;"",B$27&lt;&gt;""),B$27,"")</f>
      </c>
      <c r="C261" s="38">
        <f>IF(AND(C259&gt;0,C259&lt;&gt;"",C$27&lt;&gt;""),C$27,"")</f>
      </c>
      <c r="D261" s="201">
        <f>IF(AND(C259&gt;=6,B261&lt;&gt;"",C261&lt;&gt;""),CHOOSE(SUM(E261:S261)+1,"0","1","2","3","Quadra","Quina","SENA","Verifique","Verifique","Verifique","Verifique","Verifique","Verifique","Verifique","Verifique","Verifique"),"")</f>
      </c>
      <c r="E261" s="54">
        <f aca="true" t="shared" si="83" ref="E261:S261">IF(E260&lt;&gt;"",IF(SUMIF($E$27:$J$27,E260,$E$27:$J$27)=E260,1,0),0)</f>
        <v>0</v>
      </c>
      <c r="F261" s="54">
        <f t="shared" si="83"/>
        <v>0</v>
      </c>
      <c r="G261" s="54">
        <f t="shared" si="83"/>
        <v>0</v>
      </c>
      <c r="H261" s="54">
        <f t="shared" si="83"/>
        <v>0</v>
      </c>
      <c r="I261" s="54">
        <f t="shared" si="83"/>
        <v>0</v>
      </c>
      <c r="J261" s="54">
        <f t="shared" si="83"/>
        <v>0</v>
      </c>
      <c r="K261" s="54">
        <f t="shared" si="83"/>
        <v>0</v>
      </c>
      <c r="L261" s="54">
        <f t="shared" si="83"/>
        <v>0</v>
      </c>
      <c r="M261" s="54">
        <f t="shared" si="83"/>
        <v>0</v>
      </c>
      <c r="N261" s="54">
        <f t="shared" si="83"/>
        <v>0</v>
      </c>
      <c r="O261" s="54">
        <f t="shared" si="83"/>
        <v>0</v>
      </c>
      <c r="P261" s="54">
        <f t="shared" si="83"/>
        <v>0</v>
      </c>
      <c r="Q261" s="54">
        <f t="shared" si="83"/>
        <v>0</v>
      </c>
      <c r="R261" s="54">
        <f t="shared" si="83"/>
        <v>0</v>
      </c>
      <c r="S261" s="54">
        <f t="shared" si="83"/>
        <v>0</v>
      </c>
      <c r="T261" s="120"/>
      <c r="Y261" s="125">
        <v>5</v>
      </c>
      <c r="Z261" s="126">
        <v>0</v>
      </c>
      <c r="AA261" s="109">
        <f>5*IF(AND(AA259=C259,Y261=D262),1,0)</f>
        <v>0</v>
      </c>
      <c r="AB261" s="109">
        <f>15*IF(AND(AB259=C259,Y261=D262),1,0)</f>
        <v>0</v>
      </c>
      <c r="AC261" s="109">
        <f>30*IF(AND(AC259=C259,Y261=D262),1,0)</f>
        <v>0</v>
      </c>
      <c r="AD261" s="109">
        <f>50*IF(AND(AD259=C259,Y261=D262),1,0)</f>
        <v>0</v>
      </c>
      <c r="AE261" s="109">
        <f>75*IF(AND(AE259=C259,Y261=D262),1,0)</f>
        <v>0</v>
      </c>
      <c r="AF261" s="109">
        <f>105*IF(AND(AF259=C259,Y261=D262),1,0)</f>
        <v>0</v>
      </c>
      <c r="AG261" s="109">
        <f>140*IF(AND(AG259=C259,Y261=D262),1,0)</f>
        <v>0</v>
      </c>
      <c r="AH261" s="109">
        <f>180*IF(AND(AH259=C259,Y261=D262),1,0)</f>
        <v>0</v>
      </c>
      <c r="AI261" s="109">
        <f>225*IF(AND(AI259=C259,Y261=D262),1,0)</f>
        <v>0</v>
      </c>
      <c r="AJ261" s="126"/>
      <c r="AK261" s="126">
        <v>5</v>
      </c>
      <c r="AL261" s="109">
        <f>1*IF(AND(AL259=C259,AK261=D262),1,0)</f>
        <v>0</v>
      </c>
      <c r="AM261" s="109">
        <f>2*IF(AND(AM259=C259,AK261=D262),1,0)</f>
        <v>0</v>
      </c>
      <c r="AN261" s="109">
        <f>3*IF(AND(AN259=C259,AK261=D262),1,0)</f>
        <v>0</v>
      </c>
      <c r="AO261" s="109">
        <f>4*IF(AND(AO259=C259,AK261=D262),1,0)</f>
        <v>0</v>
      </c>
      <c r="AP261" s="109">
        <f>5*IF(AND(AP259=C259,AK261=D262),1,0)</f>
        <v>0</v>
      </c>
      <c r="AQ261" s="109">
        <f>6*IF(AND(AQ259=C259,AK261=D262),1,0)</f>
        <v>0</v>
      </c>
      <c r="AR261" s="109">
        <f>7*IF(AND(AR259=C259,AK261=D262),1,0)</f>
        <v>0</v>
      </c>
      <c r="AS261" s="109">
        <f>8*IF(AND(AS259=C259,AK261=D262),1,0)</f>
        <v>0</v>
      </c>
      <c r="AT261" s="109">
        <f>9*IF(AND(AT259=C259,AK261=D262),1,0)</f>
        <v>0</v>
      </c>
      <c r="AU261" s="109">
        <f>10*IF(AND(AU259=C259,AK261=D262),1,0)</f>
        <v>0</v>
      </c>
      <c r="AV261" s="126"/>
      <c r="AW261" s="126">
        <v>5</v>
      </c>
      <c r="AX261" s="109">
        <v>0</v>
      </c>
      <c r="AY261" s="109">
        <v>0</v>
      </c>
      <c r="AZ261" s="109">
        <v>0</v>
      </c>
      <c r="BA261" s="109">
        <v>0</v>
      </c>
      <c r="BB261" s="109">
        <v>0</v>
      </c>
      <c r="BC261" s="109">
        <v>0</v>
      </c>
      <c r="BD261" s="109">
        <v>0</v>
      </c>
      <c r="BE261" s="109">
        <v>0</v>
      </c>
      <c r="BF261" s="109">
        <v>0</v>
      </c>
      <c r="BG261" s="109">
        <v>0</v>
      </c>
      <c r="BI261" s="176"/>
      <c r="BJ261" s="176"/>
      <c r="BK261" s="176"/>
      <c r="BL261" s="176"/>
      <c r="BM261" s="176"/>
      <c r="BN261" s="176"/>
      <c r="BO261" s="176"/>
      <c r="BP261" s="176"/>
    </row>
    <row r="262" spans="1:59" ht="15">
      <c r="A262" s="56"/>
      <c r="B262" s="206" t="s">
        <v>62</v>
      </c>
      <c r="C262" s="208">
        <f>C256+1</f>
        <v>39</v>
      </c>
      <c r="D262" s="129">
        <f>SUM(E261:S261)</f>
        <v>0</v>
      </c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17"/>
      <c r="U262" s="82"/>
      <c r="V262" s="117"/>
      <c r="W262" s="117"/>
      <c r="Y262" s="122">
        <v>6</v>
      </c>
      <c r="Z262" s="108">
        <v>0</v>
      </c>
      <c r="AA262" s="109">
        <v>0</v>
      </c>
      <c r="AB262" s="109">
        <f>15*IF(AND(AB259=C259,Y262=D262),1,0)</f>
        <v>0</v>
      </c>
      <c r="AC262" s="109">
        <f>45*IF(AND(AC259=C259,Y262=D262),1,0)</f>
        <v>0</v>
      </c>
      <c r="AD262" s="109">
        <f>90*IF(AND(AD259=C259,Y262=D262),1,0)</f>
        <v>0</v>
      </c>
      <c r="AE262" s="109">
        <f>150*IF(AND(AE259=C259,Y262=D262),1,0)</f>
        <v>0</v>
      </c>
      <c r="AF262" s="109">
        <f>225*IF(AND(AF259=C259,Y262=D262),1,0)</f>
        <v>0</v>
      </c>
      <c r="AG262" s="109">
        <f>315*IF(AND(AG259=C259,Y262=D262),1,0)</f>
        <v>0</v>
      </c>
      <c r="AH262" s="109">
        <f>420*IF(AND(AH259=C259,Y262=D262),1,0)</f>
        <v>0</v>
      </c>
      <c r="AI262" s="109">
        <f>540*IF(AND(AI259=C259,Y262=D262),1,0)</f>
        <v>0</v>
      </c>
      <c r="AJ262" s="108"/>
      <c r="AK262" s="108">
        <v>6</v>
      </c>
      <c r="AL262" s="108">
        <v>0</v>
      </c>
      <c r="AM262" s="109">
        <f>6*IF(AND(AM259=C259,AK262=D262),1,0)</f>
        <v>0</v>
      </c>
      <c r="AN262" s="109">
        <f>12*IF(AND(AN259=C259,AK262=D262),1,0)</f>
        <v>0</v>
      </c>
      <c r="AO262" s="109">
        <f>18*IF(AND(AO259=C259,AK262=D262),1,0)</f>
        <v>0</v>
      </c>
      <c r="AP262" s="109">
        <f>24*IF(AND(AP259=C259,AK262=D262),1,0)</f>
        <v>0</v>
      </c>
      <c r="AQ262" s="109">
        <f>30*IF(AND(AQ259=C259,AK262=D262),1,0)</f>
        <v>0</v>
      </c>
      <c r="AR262" s="109">
        <f>36*IF(AND(AR259=C259,AK262=D262),1,0)</f>
        <v>0</v>
      </c>
      <c r="AS262" s="109">
        <f>42*IF(AND(AS259=C259,AK262=D262),1,0)</f>
        <v>0</v>
      </c>
      <c r="AT262" s="109">
        <f>48*IF(AND(AT259=C259,AK262=D262),1,0)</f>
        <v>0</v>
      </c>
      <c r="AU262" s="109">
        <f>54*IF(AND(AU259=C259,AK262=D262),1,0)</f>
        <v>0</v>
      </c>
      <c r="AV262" s="108"/>
      <c r="AW262" s="108">
        <v>6</v>
      </c>
      <c r="AX262" s="109">
        <f>1*IF(AND(AX259=C259,AW262=D262),1,0)</f>
        <v>0</v>
      </c>
      <c r="AY262" s="109">
        <f>1*IF(AND(AY259=C259,AW262=D262),1,0)</f>
        <v>0</v>
      </c>
      <c r="AZ262" s="109">
        <f>1*IF(AND(AZ259=C259,AW262=D262),1,0)</f>
        <v>0</v>
      </c>
      <c r="BA262" s="109">
        <f>1*IF(AND(BA259=C259,AW262=D262),1,0)</f>
        <v>0</v>
      </c>
      <c r="BB262" s="109">
        <f>1*IF(AND(BB259=C259,AW262=D262),1,0)</f>
        <v>0</v>
      </c>
      <c r="BC262" s="109">
        <f>1*IF(AND(BC259=C259,AW262=D262),1,0)</f>
        <v>0</v>
      </c>
      <c r="BD262" s="109">
        <f>1*IF(AND(BD259=C259,AW262=D262),1,0)</f>
        <v>0</v>
      </c>
      <c r="BE262" s="109">
        <f>1*IF(AND(BE259=C259,AW262=D262),1,0)</f>
        <v>0</v>
      </c>
      <c r="BF262" s="109">
        <f>1*IF(AND(BF259=C259,AW262=D262),1,0)</f>
        <v>0</v>
      </c>
      <c r="BG262" s="109">
        <f>1*IF(AND(BG259=C259,AW262=D262),1,0)</f>
        <v>0</v>
      </c>
    </row>
    <row r="263" spans="1:57" ht="12.75">
      <c r="A263" s="30"/>
      <c r="B263" s="31"/>
      <c r="T263" s="32"/>
      <c r="W263" s="92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I263" s="106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U263" s="80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</row>
    <row r="264" spans="1:20" ht="12.75">
      <c r="A264" s="30"/>
      <c r="B264" s="31"/>
      <c r="C264" s="41"/>
      <c r="D264" s="104"/>
      <c r="E264" s="41"/>
      <c r="F264" s="41"/>
      <c r="G264" s="41"/>
      <c r="T264" s="32"/>
    </row>
    <row r="265" spans="1:68" s="47" customFormat="1" ht="23.25">
      <c r="A265" s="42"/>
      <c r="B265" s="43">
        <f>IF(COUNTIF(E266:S266,"&gt;0")&gt;=6,"Cartão com","")</f>
      </c>
      <c r="C265" s="44">
        <f>IF(COUNTIF(E266:S266,"&gt;0")&gt;=6,COUNTIF(E266:S266,"&gt;0"),"")</f>
      </c>
      <c r="D265" s="102">
        <f>IF(COUNTIF(E266:S266,"&gt;0")&gt;=6,"dezenas","")</f>
      </c>
      <c r="E265" s="45">
        <v>1</v>
      </c>
      <c r="F265" s="46">
        <v>2</v>
      </c>
      <c r="G265" s="46">
        <v>3</v>
      </c>
      <c r="H265" s="45">
        <v>4</v>
      </c>
      <c r="I265" s="45">
        <v>5</v>
      </c>
      <c r="J265" s="45">
        <v>6</v>
      </c>
      <c r="K265" s="45">
        <v>7</v>
      </c>
      <c r="L265" s="45">
        <v>8</v>
      </c>
      <c r="M265" s="45">
        <v>9</v>
      </c>
      <c r="N265" s="45">
        <v>10</v>
      </c>
      <c r="O265" s="45">
        <v>11</v>
      </c>
      <c r="P265" s="45">
        <v>12</v>
      </c>
      <c r="Q265" s="45">
        <v>13</v>
      </c>
      <c r="R265" s="45">
        <v>14</v>
      </c>
      <c r="S265" s="45">
        <v>15</v>
      </c>
      <c r="T265" s="118"/>
      <c r="U265" s="128" t="s">
        <v>23</v>
      </c>
      <c r="V265" s="128" t="s">
        <v>24</v>
      </c>
      <c r="W265" s="128" t="s">
        <v>25</v>
      </c>
      <c r="Y265" s="121" t="s">
        <v>32</v>
      </c>
      <c r="Z265" s="122">
        <v>6</v>
      </c>
      <c r="AA265" s="122">
        <v>7</v>
      </c>
      <c r="AB265" s="122">
        <v>8</v>
      </c>
      <c r="AC265" s="122">
        <v>9</v>
      </c>
      <c r="AD265" s="122">
        <v>10</v>
      </c>
      <c r="AE265" s="122">
        <v>11</v>
      </c>
      <c r="AF265" s="122">
        <v>12</v>
      </c>
      <c r="AG265" s="122">
        <v>13</v>
      </c>
      <c r="AH265" s="122">
        <v>14</v>
      </c>
      <c r="AI265" s="122">
        <v>15</v>
      </c>
      <c r="AJ265" s="123"/>
      <c r="AK265" s="121" t="s">
        <v>33</v>
      </c>
      <c r="AL265" s="108">
        <v>6</v>
      </c>
      <c r="AM265" s="108">
        <v>7</v>
      </c>
      <c r="AN265" s="108">
        <v>8</v>
      </c>
      <c r="AO265" s="108">
        <v>9</v>
      </c>
      <c r="AP265" s="108">
        <v>10</v>
      </c>
      <c r="AQ265" s="108">
        <v>11</v>
      </c>
      <c r="AR265" s="108">
        <v>12</v>
      </c>
      <c r="AS265" s="108">
        <v>13</v>
      </c>
      <c r="AT265" s="108">
        <v>14</v>
      </c>
      <c r="AU265" s="108">
        <v>15</v>
      </c>
      <c r="AV265" s="123"/>
      <c r="AW265" s="121" t="s">
        <v>34</v>
      </c>
      <c r="AX265" s="108">
        <v>6</v>
      </c>
      <c r="AY265" s="108">
        <v>7</v>
      </c>
      <c r="AZ265" s="108">
        <v>8</v>
      </c>
      <c r="BA265" s="108">
        <v>9</v>
      </c>
      <c r="BB265" s="108">
        <v>10</v>
      </c>
      <c r="BC265" s="108">
        <v>11</v>
      </c>
      <c r="BD265" s="108">
        <v>12</v>
      </c>
      <c r="BE265" s="108">
        <v>13</v>
      </c>
      <c r="BF265" s="108">
        <v>14</v>
      </c>
      <c r="BG265" s="108">
        <v>15</v>
      </c>
      <c r="BI265" s="174" t="s">
        <v>54</v>
      </c>
      <c r="BJ265" s="226" t="s">
        <v>69</v>
      </c>
      <c r="BK265" s="226" t="s">
        <v>70</v>
      </c>
      <c r="BL265" s="226" t="s">
        <v>71</v>
      </c>
      <c r="BM265" s="226" t="s">
        <v>72</v>
      </c>
      <c r="BN265" s="226" t="s">
        <v>57</v>
      </c>
      <c r="BO265" s="226" t="s">
        <v>58</v>
      </c>
      <c r="BP265" s="226" t="s">
        <v>25</v>
      </c>
    </row>
    <row r="266" spans="1:68" s="51" customFormat="1" ht="18">
      <c r="A266" s="48" t="str">
        <f>A260</f>
        <v>Grupo</v>
      </c>
      <c r="B266" s="49" t="s">
        <v>12</v>
      </c>
      <c r="C266" s="50" t="s">
        <v>2</v>
      </c>
      <c r="D266" s="97" t="s">
        <v>15</v>
      </c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119"/>
      <c r="U266" s="127">
        <f>SUM(Z266:AI268)</f>
        <v>0</v>
      </c>
      <c r="V266" s="127">
        <f>SUM(AL266:AU268)</f>
        <v>0</v>
      </c>
      <c r="W266" s="127">
        <f>SUM(AX266:BG268)</f>
        <v>0</v>
      </c>
      <c r="Y266" s="122">
        <v>4</v>
      </c>
      <c r="Z266" s="109">
        <f>1*IF(AND(Z265=C265,Y266=D268),1,0)</f>
        <v>0</v>
      </c>
      <c r="AA266" s="109">
        <f>3*IF(AND(AA265=C265,Y266=D268),1,0)</f>
        <v>0</v>
      </c>
      <c r="AB266" s="109">
        <f>6*IF(AND(AB265=C265,Y266=D268),1,0)</f>
        <v>0</v>
      </c>
      <c r="AC266" s="109">
        <f>10*IF(AND(AC265=C265,Y266=D268),1,0)</f>
        <v>0</v>
      </c>
      <c r="AD266" s="109">
        <f>15*IF(AND(AD265=C265,Y266=D268),1,0)</f>
        <v>0</v>
      </c>
      <c r="AE266" s="109">
        <f>21*IF(AND(AE265=C265,Y266=D268),1,0)</f>
        <v>0</v>
      </c>
      <c r="AF266" s="109">
        <f>28*IF(AND(AF265=C265,Y266=D268),1,0)</f>
        <v>0</v>
      </c>
      <c r="AG266" s="109">
        <f>36*IF(AND(AG265=C265,Y266=D268),1,0)</f>
        <v>0</v>
      </c>
      <c r="AH266" s="109">
        <f>45*IF(AND(AH265=C265,Y266=D268),1,0)</f>
        <v>0</v>
      </c>
      <c r="AI266" s="109">
        <f>55*IF(AND(AI265=C265,Y266=D268),1,0)</f>
        <v>0</v>
      </c>
      <c r="AJ266" s="124"/>
      <c r="AK266" s="109">
        <v>4</v>
      </c>
      <c r="AL266" s="109">
        <v>0</v>
      </c>
      <c r="AM266" s="109">
        <v>0</v>
      </c>
      <c r="AN266" s="109">
        <v>0</v>
      </c>
      <c r="AO266" s="109">
        <v>0</v>
      </c>
      <c r="AP266" s="109">
        <v>0</v>
      </c>
      <c r="AQ266" s="109">
        <v>0</v>
      </c>
      <c r="AR266" s="109">
        <v>0</v>
      </c>
      <c r="AS266" s="109">
        <v>0</v>
      </c>
      <c r="AT266" s="109">
        <v>0</v>
      </c>
      <c r="AU266" s="109">
        <v>0</v>
      </c>
      <c r="AV266" s="124"/>
      <c r="AW266" s="109">
        <v>4</v>
      </c>
      <c r="AX266" s="109">
        <v>0</v>
      </c>
      <c r="AY266" s="109">
        <v>0</v>
      </c>
      <c r="AZ266" s="109">
        <v>0</v>
      </c>
      <c r="BA266" s="109">
        <v>0</v>
      </c>
      <c r="BB266" s="109">
        <v>0</v>
      </c>
      <c r="BC266" s="109">
        <v>0</v>
      </c>
      <c r="BD266" s="109">
        <v>0</v>
      </c>
      <c r="BE266" s="109">
        <v>0</v>
      </c>
      <c r="BF266" s="109">
        <v>0</v>
      </c>
      <c r="BG266" s="109">
        <v>0</v>
      </c>
      <c r="BI266" s="176"/>
      <c r="BJ266" s="175">
        <f aca="true" t="shared" si="84" ref="BJ266:BP266">IF($D267="","",IF($D267=BJ265,"X",""))</f>
      </c>
      <c r="BK266" s="175">
        <f t="shared" si="84"/>
      </c>
      <c r="BL266" s="175">
        <f t="shared" si="84"/>
      </c>
      <c r="BM266" s="175">
        <f t="shared" si="84"/>
      </c>
      <c r="BN266" s="175">
        <f t="shared" si="84"/>
      </c>
      <c r="BO266" s="175">
        <f t="shared" si="84"/>
      </c>
      <c r="BP266" s="175">
        <f t="shared" si="84"/>
      </c>
    </row>
    <row r="267" spans="1:68" s="55" customFormat="1" ht="12.75">
      <c r="A267" s="52" t="str">
        <f>A261</f>
        <v>001</v>
      </c>
      <c r="B267" s="53">
        <f>IF(AND(C265&gt;=6,C265&lt;&gt;"",B$27&lt;&gt;""),B$27,"")</f>
      </c>
      <c r="C267" s="38">
        <f>IF(AND(C265&gt;0,C265&lt;&gt;"",C$27&lt;&gt;""),C$27,"")</f>
      </c>
      <c r="D267" s="201">
        <f>IF(AND(C265&gt;=6,B267&lt;&gt;"",C267&lt;&gt;""),CHOOSE(SUM(E267:S267)+1,"0","1","2","3","Quadra","Quina","SENA","Verifique","Verifique","Verifique","Verifique","Verifique","Verifique","Verifique","Verifique","Verifique"),"")</f>
      </c>
      <c r="E267" s="54">
        <f aca="true" t="shared" si="85" ref="E267:S267">IF(E266&lt;&gt;"",IF(SUMIF($E$27:$J$27,E266,$E$27:$J$27)=E266,1,0),0)</f>
        <v>0</v>
      </c>
      <c r="F267" s="54">
        <f t="shared" si="85"/>
        <v>0</v>
      </c>
      <c r="G267" s="54">
        <f t="shared" si="85"/>
        <v>0</v>
      </c>
      <c r="H267" s="54">
        <f t="shared" si="85"/>
        <v>0</v>
      </c>
      <c r="I267" s="54">
        <f t="shared" si="85"/>
        <v>0</v>
      </c>
      <c r="J267" s="54">
        <f t="shared" si="85"/>
        <v>0</v>
      </c>
      <c r="K267" s="54">
        <f t="shared" si="85"/>
        <v>0</v>
      </c>
      <c r="L267" s="54">
        <f t="shared" si="85"/>
        <v>0</v>
      </c>
      <c r="M267" s="54">
        <f t="shared" si="85"/>
        <v>0</v>
      </c>
      <c r="N267" s="54">
        <f t="shared" si="85"/>
        <v>0</v>
      </c>
      <c r="O267" s="54">
        <f t="shared" si="85"/>
        <v>0</v>
      </c>
      <c r="P267" s="54">
        <f t="shared" si="85"/>
        <v>0</v>
      </c>
      <c r="Q267" s="54">
        <f t="shared" si="85"/>
        <v>0</v>
      </c>
      <c r="R267" s="54">
        <f t="shared" si="85"/>
        <v>0</v>
      </c>
      <c r="S267" s="54">
        <f t="shared" si="85"/>
        <v>0</v>
      </c>
      <c r="T267" s="120"/>
      <c r="Y267" s="125">
        <v>5</v>
      </c>
      <c r="Z267" s="126">
        <v>0</v>
      </c>
      <c r="AA267" s="109">
        <f>5*IF(AND(AA265=C265,Y267=D268),1,0)</f>
        <v>0</v>
      </c>
      <c r="AB267" s="109">
        <f>15*IF(AND(AB265=C265,Y267=D268),1,0)</f>
        <v>0</v>
      </c>
      <c r="AC267" s="109">
        <f>30*IF(AND(AC265=C265,Y267=D268),1,0)</f>
        <v>0</v>
      </c>
      <c r="AD267" s="109">
        <f>50*IF(AND(AD265=C265,Y267=D268),1,0)</f>
        <v>0</v>
      </c>
      <c r="AE267" s="109">
        <f>75*IF(AND(AE265=C265,Y267=D268),1,0)</f>
        <v>0</v>
      </c>
      <c r="AF267" s="109">
        <f>105*IF(AND(AF265=C265,Y267=D268),1,0)</f>
        <v>0</v>
      </c>
      <c r="AG267" s="109">
        <f>140*IF(AND(AG265=C265,Y267=D268),1,0)</f>
        <v>0</v>
      </c>
      <c r="AH267" s="109">
        <f>180*IF(AND(AH265=C265,Y267=D268),1,0)</f>
        <v>0</v>
      </c>
      <c r="AI267" s="109">
        <f>225*IF(AND(AI265=C265,Y267=D268),1,0)</f>
        <v>0</v>
      </c>
      <c r="AJ267" s="126"/>
      <c r="AK267" s="126">
        <v>5</v>
      </c>
      <c r="AL267" s="109">
        <f>1*IF(AND(AL265=C265,AK267=D268),1,0)</f>
        <v>0</v>
      </c>
      <c r="AM267" s="109">
        <f>2*IF(AND(AM265=C265,AK267=D268),1,0)</f>
        <v>0</v>
      </c>
      <c r="AN267" s="109">
        <f>3*IF(AND(AN265=C265,AK267=D268),1,0)</f>
        <v>0</v>
      </c>
      <c r="AO267" s="109">
        <f>4*IF(AND(AO265=C265,AK267=D268),1,0)</f>
        <v>0</v>
      </c>
      <c r="AP267" s="109">
        <f>5*IF(AND(AP265=C265,AK267=D268),1,0)</f>
        <v>0</v>
      </c>
      <c r="AQ267" s="109">
        <f>6*IF(AND(AQ265=C265,AK267=D268),1,0)</f>
        <v>0</v>
      </c>
      <c r="AR267" s="109">
        <f>7*IF(AND(AR265=C265,AK267=D268),1,0)</f>
        <v>0</v>
      </c>
      <c r="AS267" s="109">
        <f>8*IF(AND(AS265=C265,AK267=D268),1,0)</f>
        <v>0</v>
      </c>
      <c r="AT267" s="109">
        <f>9*IF(AND(AT265=C265,AK267=D268),1,0)</f>
        <v>0</v>
      </c>
      <c r="AU267" s="109">
        <f>10*IF(AND(AU265=C265,AK267=D268),1,0)</f>
        <v>0</v>
      </c>
      <c r="AV267" s="126"/>
      <c r="AW267" s="126">
        <v>5</v>
      </c>
      <c r="AX267" s="109">
        <v>0</v>
      </c>
      <c r="AY267" s="109">
        <v>0</v>
      </c>
      <c r="AZ267" s="109">
        <v>0</v>
      </c>
      <c r="BA267" s="109">
        <v>0</v>
      </c>
      <c r="BB267" s="109">
        <v>0</v>
      </c>
      <c r="BC267" s="109">
        <v>0</v>
      </c>
      <c r="BD267" s="109">
        <v>0</v>
      </c>
      <c r="BE267" s="109">
        <v>0</v>
      </c>
      <c r="BF267" s="109">
        <v>0</v>
      </c>
      <c r="BG267" s="109">
        <v>0</v>
      </c>
      <c r="BI267" s="176"/>
      <c r="BJ267" s="176"/>
      <c r="BK267" s="176"/>
      <c r="BL267" s="176"/>
      <c r="BM267" s="176"/>
      <c r="BN267" s="176"/>
      <c r="BO267" s="176"/>
      <c r="BP267" s="176"/>
    </row>
    <row r="268" spans="1:59" ht="15">
      <c r="A268" s="56"/>
      <c r="B268" s="206" t="s">
        <v>62</v>
      </c>
      <c r="C268" s="208">
        <f>C262+1</f>
        <v>40</v>
      </c>
      <c r="D268" s="129">
        <f>SUM(E267:S267)</f>
        <v>0</v>
      </c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17"/>
      <c r="U268" s="82"/>
      <c r="V268" s="117"/>
      <c r="W268" s="117"/>
      <c r="Y268" s="122">
        <v>6</v>
      </c>
      <c r="Z268" s="108">
        <v>0</v>
      </c>
      <c r="AA268" s="109">
        <v>0</v>
      </c>
      <c r="AB268" s="109">
        <f>15*IF(AND(AB265=C265,Y268=D268),1,0)</f>
        <v>0</v>
      </c>
      <c r="AC268" s="109">
        <f>45*IF(AND(AC265=C265,Y268=D268),1,0)</f>
        <v>0</v>
      </c>
      <c r="AD268" s="109">
        <f>90*IF(AND(AD265=C265,Y268=D268),1,0)</f>
        <v>0</v>
      </c>
      <c r="AE268" s="109">
        <f>150*IF(AND(AE265=C265,Y268=D268),1,0)</f>
        <v>0</v>
      </c>
      <c r="AF268" s="109">
        <f>225*IF(AND(AF265=C265,Y268=D268),1,0)</f>
        <v>0</v>
      </c>
      <c r="AG268" s="109">
        <f>315*IF(AND(AG265=C265,Y268=D268),1,0)</f>
        <v>0</v>
      </c>
      <c r="AH268" s="109">
        <f>420*IF(AND(AH265=C265,Y268=D268),1,0)</f>
        <v>0</v>
      </c>
      <c r="AI268" s="109">
        <f>540*IF(AND(AI265=C265,Y268=D268),1,0)</f>
        <v>0</v>
      </c>
      <c r="AJ268" s="108"/>
      <c r="AK268" s="108">
        <v>6</v>
      </c>
      <c r="AL268" s="108">
        <v>0</v>
      </c>
      <c r="AM268" s="109">
        <f>6*IF(AND(AM265=C265,AK268=D268),1,0)</f>
        <v>0</v>
      </c>
      <c r="AN268" s="109">
        <f>12*IF(AND(AN265=C265,AK268=D268),1,0)</f>
        <v>0</v>
      </c>
      <c r="AO268" s="109">
        <f>18*IF(AND(AO265=C265,AK268=D268),1,0)</f>
        <v>0</v>
      </c>
      <c r="AP268" s="109">
        <f>24*IF(AND(AP265=C265,AK268=D268),1,0)</f>
        <v>0</v>
      </c>
      <c r="AQ268" s="109">
        <f>30*IF(AND(AQ265=C265,AK268=D268),1,0)</f>
        <v>0</v>
      </c>
      <c r="AR268" s="109">
        <f>36*IF(AND(AR265=C265,AK268=D268),1,0)</f>
        <v>0</v>
      </c>
      <c r="AS268" s="109">
        <f>42*IF(AND(AS265=C265,AK268=D268),1,0)</f>
        <v>0</v>
      </c>
      <c r="AT268" s="109">
        <f>48*IF(AND(AT265=C265,AK268=D268),1,0)</f>
        <v>0</v>
      </c>
      <c r="AU268" s="109">
        <f>54*IF(AND(AU265=C265,AK268=D268),1,0)</f>
        <v>0</v>
      </c>
      <c r="AV268" s="108"/>
      <c r="AW268" s="108">
        <v>6</v>
      </c>
      <c r="AX268" s="109">
        <f>1*IF(AND(AX265=C265,AW268=D268),1,0)</f>
        <v>0</v>
      </c>
      <c r="AY268" s="109">
        <f>1*IF(AND(AY265=C265,AW268=D268),1,0)</f>
        <v>0</v>
      </c>
      <c r="AZ268" s="109">
        <f>1*IF(AND(AZ265=C265,AW268=D268),1,0)</f>
        <v>0</v>
      </c>
      <c r="BA268" s="109">
        <f>1*IF(AND(BA265=C265,AW268=D268),1,0)</f>
        <v>0</v>
      </c>
      <c r="BB268" s="109">
        <f>1*IF(AND(BB265=C265,AW268=D268),1,0)</f>
        <v>0</v>
      </c>
      <c r="BC268" s="109">
        <f>1*IF(AND(BC265=C265,AW268=D268),1,0)</f>
        <v>0</v>
      </c>
      <c r="BD268" s="109">
        <f>1*IF(AND(BD265=C265,AW268=D268),1,0)</f>
        <v>0</v>
      </c>
      <c r="BE268" s="109">
        <f>1*IF(AND(BE265=C265,AW268=D268),1,0)</f>
        <v>0</v>
      </c>
      <c r="BF268" s="109">
        <f>1*IF(AND(BF265=C265,AW268=D268),1,0)</f>
        <v>0</v>
      </c>
      <c r="BG268" s="109">
        <f>1*IF(AND(BG265=C265,AW268=D268),1,0)</f>
        <v>0</v>
      </c>
    </row>
    <row r="269" spans="1:57" ht="12.75">
      <c r="A269" s="30"/>
      <c r="B269" s="31"/>
      <c r="T269" s="32"/>
      <c r="W269" s="92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I269" s="106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U269" s="80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</row>
    <row r="270" spans="1:20" ht="12.75">
      <c r="A270" s="30"/>
      <c r="B270" s="31"/>
      <c r="C270" s="41"/>
      <c r="D270" s="104"/>
      <c r="E270" s="41"/>
      <c r="F270" s="41"/>
      <c r="G270" s="41"/>
      <c r="T270" s="32"/>
    </row>
    <row r="271" spans="1:68" s="47" customFormat="1" ht="23.25">
      <c r="A271" s="42"/>
      <c r="B271" s="43">
        <f>IF(COUNTIF(E272:S272,"&gt;0")&gt;=6,"Cartão com","")</f>
      </c>
      <c r="C271" s="44">
        <f>IF(COUNTIF(E272:S272,"&gt;0")&gt;=6,COUNTIF(E272:S272,"&gt;0"),"")</f>
      </c>
      <c r="D271" s="102">
        <f>IF(COUNTIF(E272:S272,"&gt;0")&gt;=6,"dezenas","")</f>
      </c>
      <c r="E271" s="45">
        <v>1</v>
      </c>
      <c r="F271" s="46">
        <v>2</v>
      </c>
      <c r="G271" s="46">
        <v>3</v>
      </c>
      <c r="H271" s="45">
        <v>4</v>
      </c>
      <c r="I271" s="45">
        <v>5</v>
      </c>
      <c r="J271" s="45">
        <v>6</v>
      </c>
      <c r="K271" s="45">
        <v>7</v>
      </c>
      <c r="L271" s="45">
        <v>8</v>
      </c>
      <c r="M271" s="45">
        <v>9</v>
      </c>
      <c r="N271" s="45">
        <v>10</v>
      </c>
      <c r="O271" s="45">
        <v>11</v>
      </c>
      <c r="P271" s="45">
        <v>12</v>
      </c>
      <c r="Q271" s="45">
        <v>13</v>
      </c>
      <c r="R271" s="45">
        <v>14</v>
      </c>
      <c r="S271" s="45">
        <v>15</v>
      </c>
      <c r="T271" s="118"/>
      <c r="U271" s="128" t="s">
        <v>23</v>
      </c>
      <c r="V271" s="128" t="s">
        <v>24</v>
      </c>
      <c r="W271" s="128" t="s">
        <v>25</v>
      </c>
      <c r="Y271" s="121" t="s">
        <v>32</v>
      </c>
      <c r="Z271" s="122">
        <v>6</v>
      </c>
      <c r="AA271" s="122">
        <v>7</v>
      </c>
      <c r="AB271" s="122">
        <v>8</v>
      </c>
      <c r="AC271" s="122">
        <v>9</v>
      </c>
      <c r="AD271" s="122">
        <v>10</v>
      </c>
      <c r="AE271" s="122">
        <v>11</v>
      </c>
      <c r="AF271" s="122">
        <v>12</v>
      </c>
      <c r="AG271" s="122">
        <v>13</v>
      </c>
      <c r="AH271" s="122">
        <v>14</v>
      </c>
      <c r="AI271" s="122">
        <v>15</v>
      </c>
      <c r="AJ271" s="123"/>
      <c r="AK271" s="121" t="s">
        <v>33</v>
      </c>
      <c r="AL271" s="108">
        <v>6</v>
      </c>
      <c r="AM271" s="108">
        <v>7</v>
      </c>
      <c r="AN271" s="108">
        <v>8</v>
      </c>
      <c r="AO271" s="108">
        <v>9</v>
      </c>
      <c r="AP271" s="108">
        <v>10</v>
      </c>
      <c r="AQ271" s="108">
        <v>11</v>
      </c>
      <c r="AR271" s="108">
        <v>12</v>
      </c>
      <c r="AS271" s="108">
        <v>13</v>
      </c>
      <c r="AT271" s="108">
        <v>14</v>
      </c>
      <c r="AU271" s="108">
        <v>15</v>
      </c>
      <c r="AV271" s="123"/>
      <c r="AW271" s="121" t="s">
        <v>34</v>
      </c>
      <c r="AX271" s="108">
        <v>6</v>
      </c>
      <c r="AY271" s="108">
        <v>7</v>
      </c>
      <c r="AZ271" s="108">
        <v>8</v>
      </c>
      <c r="BA271" s="108">
        <v>9</v>
      </c>
      <c r="BB271" s="108">
        <v>10</v>
      </c>
      <c r="BC271" s="108">
        <v>11</v>
      </c>
      <c r="BD271" s="108">
        <v>12</v>
      </c>
      <c r="BE271" s="108">
        <v>13</v>
      </c>
      <c r="BF271" s="108">
        <v>14</v>
      </c>
      <c r="BG271" s="108">
        <v>15</v>
      </c>
      <c r="BI271" s="174" t="s">
        <v>54</v>
      </c>
      <c r="BJ271" s="226" t="s">
        <v>69</v>
      </c>
      <c r="BK271" s="226" t="s">
        <v>70</v>
      </c>
      <c r="BL271" s="226" t="s">
        <v>71</v>
      </c>
      <c r="BM271" s="226" t="s">
        <v>72</v>
      </c>
      <c r="BN271" s="226" t="s">
        <v>57</v>
      </c>
      <c r="BO271" s="226" t="s">
        <v>58</v>
      </c>
      <c r="BP271" s="226" t="s">
        <v>25</v>
      </c>
    </row>
    <row r="272" spans="1:68" s="51" customFormat="1" ht="18">
      <c r="A272" s="48" t="str">
        <f>A266</f>
        <v>Grupo</v>
      </c>
      <c r="B272" s="49" t="s">
        <v>12</v>
      </c>
      <c r="C272" s="50" t="s">
        <v>2</v>
      </c>
      <c r="D272" s="97" t="s">
        <v>15</v>
      </c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119"/>
      <c r="U272" s="127">
        <f>SUM(Z272:AI274)</f>
        <v>0</v>
      </c>
      <c r="V272" s="127">
        <f>SUM(AL272:AU274)</f>
        <v>0</v>
      </c>
      <c r="W272" s="127">
        <f>SUM(AX272:BG274)</f>
        <v>0</v>
      </c>
      <c r="Y272" s="122">
        <v>4</v>
      </c>
      <c r="Z272" s="109">
        <f>1*IF(AND(Z271=C271,Y272=D274),1,0)</f>
        <v>0</v>
      </c>
      <c r="AA272" s="109">
        <f>3*IF(AND(AA271=C271,Y272=D274),1,0)</f>
        <v>0</v>
      </c>
      <c r="AB272" s="109">
        <f>6*IF(AND(AB271=C271,Y272=D274),1,0)</f>
        <v>0</v>
      </c>
      <c r="AC272" s="109">
        <f>10*IF(AND(AC271=C271,Y272=D274),1,0)</f>
        <v>0</v>
      </c>
      <c r="AD272" s="109">
        <f>15*IF(AND(AD271=C271,Y272=D274),1,0)</f>
        <v>0</v>
      </c>
      <c r="AE272" s="109">
        <f>21*IF(AND(AE271=C271,Y272=D274),1,0)</f>
        <v>0</v>
      </c>
      <c r="AF272" s="109">
        <f>28*IF(AND(AF271=C271,Y272=D274),1,0)</f>
        <v>0</v>
      </c>
      <c r="AG272" s="109">
        <f>36*IF(AND(AG271=C271,Y272=D274),1,0)</f>
        <v>0</v>
      </c>
      <c r="AH272" s="109">
        <f>45*IF(AND(AH271=C271,Y272=D274),1,0)</f>
        <v>0</v>
      </c>
      <c r="AI272" s="109">
        <f>55*IF(AND(AI271=C271,Y272=D274),1,0)</f>
        <v>0</v>
      </c>
      <c r="AJ272" s="124"/>
      <c r="AK272" s="109">
        <v>4</v>
      </c>
      <c r="AL272" s="109">
        <v>0</v>
      </c>
      <c r="AM272" s="109">
        <v>0</v>
      </c>
      <c r="AN272" s="109">
        <v>0</v>
      </c>
      <c r="AO272" s="109">
        <v>0</v>
      </c>
      <c r="AP272" s="109">
        <v>0</v>
      </c>
      <c r="AQ272" s="109">
        <v>0</v>
      </c>
      <c r="AR272" s="109">
        <v>0</v>
      </c>
      <c r="AS272" s="109">
        <v>0</v>
      </c>
      <c r="AT272" s="109">
        <v>0</v>
      </c>
      <c r="AU272" s="109">
        <v>0</v>
      </c>
      <c r="AV272" s="124"/>
      <c r="AW272" s="109">
        <v>4</v>
      </c>
      <c r="AX272" s="109">
        <v>0</v>
      </c>
      <c r="AY272" s="109">
        <v>0</v>
      </c>
      <c r="AZ272" s="109">
        <v>0</v>
      </c>
      <c r="BA272" s="109">
        <v>0</v>
      </c>
      <c r="BB272" s="109">
        <v>0</v>
      </c>
      <c r="BC272" s="109">
        <v>0</v>
      </c>
      <c r="BD272" s="109">
        <v>0</v>
      </c>
      <c r="BE272" s="109">
        <v>0</v>
      </c>
      <c r="BF272" s="109">
        <v>0</v>
      </c>
      <c r="BG272" s="109">
        <v>0</v>
      </c>
      <c r="BI272" s="176"/>
      <c r="BJ272" s="175">
        <f aca="true" t="shared" si="86" ref="BJ272:BP272">IF($D273="","",IF($D273=BJ271,"X",""))</f>
      </c>
      <c r="BK272" s="175">
        <f t="shared" si="86"/>
      </c>
      <c r="BL272" s="175">
        <f t="shared" si="86"/>
      </c>
      <c r="BM272" s="175">
        <f t="shared" si="86"/>
      </c>
      <c r="BN272" s="175">
        <f t="shared" si="86"/>
      </c>
      <c r="BO272" s="175">
        <f t="shared" si="86"/>
      </c>
      <c r="BP272" s="175">
        <f t="shared" si="86"/>
      </c>
    </row>
    <row r="273" spans="1:68" s="55" customFormat="1" ht="12.75">
      <c r="A273" s="52" t="str">
        <f>A267</f>
        <v>001</v>
      </c>
      <c r="B273" s="53">
        <f>IF(AND(C271&gt;=6,C271&lt;&gt;"",B$27&lt;&gt;""),B$27,"")</f>
      </c>
      <c r="C273" s="38">
        <f>IF(AND(C271&gt;0,C271&lt;&gt;"",C$27&lt;&gt;""),C$27,"")</f>
      </c>
      <c r="D273" s="201">
        <f>IF(AND(C271&gt;=6,B273&lt;&gt;"",C273&lt;&gt;""),CHOOSE(SUM(E273:S273)+1,"0","1","2","3","Quadra","Quina","SENA","Verifique","Verifique","Verifique","Verifique","Verifique","Verifique","Verifique","Verifique","Verifique"),"")</f>
      </c>
      <c r="E273" s="54">
        <f aca="true" t="shared" si="87" ref="E273:S273">IF(E272&lt;&gt;"",IF(SUMIF($E$27:$J$27,E272,$E$27:$J$27)=E272,1,0),0)</f>
        <v>0</v>
      </c>
      <c r="F273" s="54">
        <f t="shared" si="87"/>
        <v>0</v>
      </c>
      <c r="G273" s="54">
        <f t="shared" si="87"/>
        <v>0</v>
      </c>
      <c r="H273" s="54">
        <f t="shared" si="87"/>
        <v>0</v>
      </c>
      <c r="I273" s="54">
        <f t="shared" si="87"/>
        <v>0</v>
      </c>
      <c r="J273" s="54">
        <f t="shared" si="87"/>
        <v>0</v>
      </c>
      <c r="K273" s="54">
        <f t="shared" si="87"/>
        <v>0</v>
      </c>
      <c r="L273" s="54">
        <f t="shared" si="87"/>
        <v>0</v>
      </c>
      <c r="M273" s="54">
        <f t="shared" si="87"/>
        <v>0</v>
      </c>
      <c r="N273" s="54">
        <f t="shared" si="87"/>
        <v>0</v>
      </c>
      <c r="O273" s="54">
        <f t="shared" si="87"/>
        <v>0</v>
      </c>
      <c r="P273" s="54">
        <f t="shared" si="87"/>
        <v>0</v>
      </c>
      <c r="Q273" s="54">
        <f t="shared" si="87"/>
        <v>0</v>
      </c>
      <c r="R273" s="54">
        <f t="shared" si="87"/>
        <v>0</v>
      </c>
      <c r="S273" s="54">
        <f t="shared" si="87"/>
        <v>0</v>
      </c>
      <c r="T273" s="120"/>
      <c r="Y273" s="125">
        <v>5</v>
      </c>
      <c r="Z273" s="126">
        <v>0</v>
      </c>
      <c r="AA273" s="109">
        <f>5*IF(AND(AA271=C271,Y273=D274),1,0)</f>
        <v>0</v>
      </c>
      <c r="AB273" s="109">
        <f>15*IF(AND(AB271=C271,Y273=D274),1,0)</f>
        <v>0</v>
      </c>
      <c r="AC273" s="109">
        <f>30*IF(AND(AC271=C271,Y273=D274),1,0)</f>
        <v>0</v>
      </c>
      <c r="AD273" s="109">
        <f>50*IF(AND(AD271=C271,Y273=D274),1,0)</f>
        <v>0</v>
      </c>
      <c r="AE273" s="109">
        <f>75*IF(AND(AE271=C271,Y273=D274),1,0)</f>
        <v>0</v>
      </c>
      <c r="AF273" s="109">
        <f>105*IF(AND(AF271=C271,Y273=D274),1,0)</f>
        <v>0</v>
      </c>
      <c r="AG273" s="109">
        <f>140*IF(AND(AG271=C271,Y273=D274),1,0)</f>
        <v>0</v>
      </c>
      <c r="AH273" s="109">
        <f>180*IF(AND(AH271=C271,Y273=D274),1,0)</f>
        <v>0</v>
      </c>
      <c r="AI273" s="109">
        <f>225*IF(AND(AI271=C271,Y273=D274),1,0)</f>
        <v>0</v>
      </c>
      <c r="AJ273" s="126"/>
      <c r="AK273" s="126">
        <v>5</v>
      </c>
      <c r="AL273" s="109">
        <f>1*IF(AND(AL271=C271,AK273=D274),1,0)</f>
        <v>0</v>
      </c>
      <c r="AM273" s="109">
        <f>2*IF(AND(AM271=C271,AK273=D274),1,0)</f>
        <v>0</v>
      </c>
      <c r="AN273" s="109">
        <f>3*IF(AND(AN271=C271,AK273=D274),1,0)</f>
        <v>0</v>
      </c>
      <c r="AO273" s="109">
        <f>4*IF(AND(AO271=C271,AK273=D274),1,0)</f>
        <v>0</v>
      </c>
      <c r="AP273" s="109">
        <f>5*IF(AND(AP271=C271,AK273=D274),1,0)</f>
        <v>0</v>
      </c>
      <c r="AQ273" s="109">
        <f>6*IF(AND(AQ271=C271,AK273=D274),1,0)</f>
        <v>0</v>
      </c>
      <c r="AR273" s="109">
        <f>7*IF(AND(AR271=C271,AK273=D274),1,0)</f>
        <v>0</v>
      </c>
      <c r="AS273" s="109">
        <f>8*IF(AND(AS271=C271,AK273=D274),1,0)</f>
        <v>0</v>
      </c>
      <c r="AT273" s="109">
        <f>9*IF(AND(AT271=C271,AK273=D274),1,0)</f>
        <v>0</v>
      </c>
      <c r="AU273" s="109">
        <f>10*IF(AND(AU271=C271,AK273=D274),1,0)</f>
        <v>0</v>
      </c>
      <c r="AV273" s="126"/>
      <c r="AW273" s="126">
        <v>5</v>
      </c>
      <c r="AX273" s="109">
        <v>0</v>
      </c>
      <c r="AY273" s="109">
        <v>0</v>
      </c>
      <c r="AZ273" s="109">
        <v>0</v>
      </c>
      <c r="BA273" s="109">
        <v>0</v>
      </c>
      <c r="BB273" s="109">
        <v>0</v>
      </c>
      <c r="BC273" s="109">
        <v>0</v>
      </c>
      <c r="BD273" s="109">
        <v>0</v>
      </c>
      <c r="BE273" s="109">
        <v>0</v>
      </c>
      <c r="BF273" s="109">
        <v>0</v>
      </c>
      <c r="BG273" s="109">
        <v>0</v>
      </c>
      <c r="BI273" s="176"/>
      <c r="BJ273" s="176"/>
      <c r="BK273" s="176"/>
      <c r="BL273" s="176"/>
      <c r="BM273" s="176"/>
      <c r="BN273" s="176"/>
      <c r="BO273" s="176"/>
      <c r="BP273" s="176"/>
    </row>
    <row r="274" spans="1:59" ht="15">
      <c r="A274" s="56"/>
      <c r="B274" s="206" t="s">
        <v>62</v>
      </c>
      <c r="C274" s="208">
        <f>C268+1</f>
        <v>41</v>
      </c>
      <c r="D274" s="129">
        <f>SUM(E273:S273)</f>
        <v>0</v>
      </c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17"/>
      <c r="U274" s="82"/>
      <c r="V274" s="117"/>
      <c r="W274" s="117"/>
      <c r="Y274" s="122">
        <v>6</v>
      </c>
      <c r="Z274" s="108">
        <v>0</v>
      </c>
      <c r="AA274" s="109">
        <v>0</v>
      </c>
      <c r="AB274" s="109">
        <f>15*IF(AND(AB271=C271,Y274=D274),1,0)</f>
        <v>0</v>
      </c>
      <c r="AC274" s="109">
        <f>45*IF(AND(AC271=C271,Y274=D274),1,0)</f>
        <v>0</v>
      </c>
      <c r="AD274" s="109">
        <f>90*IF(AND(AD271=C271,Y274=D274),1,0)</f>
        <v>0</v>
      </c>
      <c r="AE274" s="109">
        <f>150*IF(AND(AE271=C271,Y274=D274),1,0)</f>
        <v>0</v>
      </c>
      <c r="AF274" s="109">
        <f>225*IF(AND(AF271=C271,Y274=D274),1,0)</f>
        <v>0</v>
      </c>
      <c r="AG274" s="109">
        <f>315*IF(AND(AG271=C271,Y274=D274),1,0)</f>
        <v>0</v>
      </c>
      <c r="AH274" s="109">
        <f>420*IF(AND(AH271=C271,Y274=D274),1,0)</f>
        <v>0</v>
      </c>
      <c r="AI274" s="109">
        <f>540*IF(AND(AI271=C271,Y274=D274),1,0)</f>
        <v>0</v>
      </c>
      <c r="AJ274" s="108"/>
      <c r="AK274" s="108">
        <v>6</v>
      </c>
      <c r="AL274" s="108">
        <v>0</v>
      </c>
      <c r="AM274" s="109">
        <f>6*IF(AND(AM271=C271,AK274=D274),1,0)</f>
        <v>0</v>
      </c>
      <c r="AN274" s="109">
        <f>12*IF(AND(AN271=C271,AK274=D274),1,0)</f>
        <v>0</v>
      </c>
      <c r="AO274" s="109">
        <f>18*IF(AND(AO271=C271,AK274=D274),1,0)</f>
        <v>0</v>
      </c>
      <c r="AP274" s="109">
        <f>24*IF(AND(AP271=C271,AK274=D274),1,0)</f>
        <v>0</v>
      </c>
      <c r="AQ274" s="109">
        <f>30*IF(AND(AQ271=C271,AK274=D274),1,0)</f>
        <v>0</v>
      </c>
      <c r="AR274" s="109">
        <f>36*IF(AND(AR271=C271,AK274=D274),1,0)</f>
        <v>0</v>
      </c>
      <c r="AS274" s="109">
        <f>42*IF(AND(AS271=C271,AK274=D274),1,0)</f>
        <v>0</v>
      </c>
      <c r="AT274" s="109">
        <f>48*IF(AND(AT271=C271,AK274=D274),1,0)</f>
        <v>0</v>
      </c>
      <c r="AU274" s="109">
        <f>54*IF(AND(AU271=C271,AK274=D274),1,0)</f>
        <v>0</v>
      </c>
      <c r="AV274" s="108"/>
      <c r="AW274" s="108">
        <v>6</v>
      </c>
      <c r="AX274" s="109">
        <f>1*IF(AND(AX271=C271,AW274=D274),1,0)</f>
        <v>0</v>
      </c>
      <c r="AY274" s="109">
        <f>1*IF(AND(AY271=C271,AW274=D274),1,0)</f>
        <v>0</v>
      </c>
      <c r="AZ274" s="109">
        <f>1*IF(AND(AZ271=C271,AW274=D274),1,0)</f>
        <v>0</v>
      </c>
      <c r="BA274" s="109">
        <f>1*IF(AND(BA271=C271,AW274=D274),1,0)</f>
        <v>0</v>
      </c>
      <c r="BB274" s="109">
        <f>1*IF(AND(BB271=C271,AW274=D274),1,0)</f>
        <v>0</v>
      </c>
      <c r="BC274" s="109">
        <f>1*IF(AND(BC271=C271,AW274=D274),1,0)</f>
        <v>0</v>
      </c>
      <c r="BD274" s="109">
        <f>1*IF(AND(BD271=C271,AW274=D274),1,0)</f>
        <v>0</v>
      </c>
      <c r="BE274" s="109">
        <f>1*IF(AND(BE271=C271,AW274=D274),1,0)</f>
        <v>0</v>
      </c>
      <c r="BF274" s="109">
        <f>1*IF(AND(BF271=C271,AW274=D274),1,0)</f>
        <v>0</v>
      </c>
      <c r="BG274" s="109">
        <f>1*IF(AND(BG271=C271,AW274=D274),1,0)</f>
        <v>0</v>
      </c>
    </row>
    <row r="275" spans="1:57" ht="12.75">
      <c r="A275" s="30"/>
      <c r="B275" s="31"/>
      <c r="T275" s="32"/>
      <c r="W275" s="92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I275" s="106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U275" s="80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</row>
    <row r="276" spans="1:20" ht="12.75">
      <c r="A276" s="30"/>
      <c r="B276" s="31"/>
      <c r="C276" s="41"/>
      <c r="D276" s="104"/>
      <c r="E276" s="41"/>
      <c r="F276" s="41"/>
      <c r="G276" s="41"/>
      <c r="T276" s="32"/>
    </row>
    <row r="277" spans="1:68" s="47" customFormat="1" ht="23.25">
      <c r="A277" s="42"/>
      <c r="B277" s="43">
        <f>IF(COUNTIF(E278:S278,"&gt;0")&gt;=6,"Cartão com","")</f>
      </c>
      <c r="C277" s="44">
        <f>IF(COUNTIF(E278:S278,"&gt;0")&gt;=6,COUNTIF(E278:S278,"&gt;0"),"")</f>
      </c>
      <c r="D277" s="102">
        <f>IF(COUNTIF(E278:S278,"&gt;0")&gt;=6,"dezenas","")</f>
      </c>
      <c r="E277" s="45">
        <v>1</v>
      </c>
      <c r="F277" s="46">
        <v>2</v>
      </c>
      <c r="G277" s="46">
        <v>3</v>
      </c>
      <c r="H277" s="45">
        <v>4</v>
      </c>
      <c r="I277" s="45">
        <v>5</v>
      </c>
      <c r="J277" s="45">
        <v>6</v>
      </c>
      <c r="K277" s="45">
        <v>7</v>
      </c>
      <c r="L277" s="45">
        <v>8</v>
      </c>
      <c r="M277" s="45">
        <v>9</v>
      </c>
      <c r="N277" s="45">
        <v>10</v>
      </c>
      <c r="O277" s="45">
        <v>11</v>
      </c>
      <c r="P277" s="45">
        <v>12</v>
      </c>
      <c r="Q277" s="45">
        <v>13</v>
      </c>
      <c r="R277" s="45">
        <v>14</v>
      </c>
      <c r="S277" s="45">
        <v>15</v>
      </c>
      <c r="T277" s="118"/>
      <c r="U277" s="128" t="s">
        <v>23</v>
      </c>
      <c r="V277" s="128" t="s">
        <v>24</v>
      </c>
      <c r="W277" s="128" t="s">
        <v>25</v>
      </c>
      <c r="Y277" s="121" t="s">
        <v>32</v>
      </c>
      <c r="Z277" s="122">
        <v>6</v>
      </c>
      <c r="AA277" s="122">
        <v>7</v>
      </c>
      <c r="AB277" s="122">
        <v>8</v>
      </c>
      <c r="AC277" s="122">
        <v>9</v>
      </c>
      <c r="AD277" s="122">
        <v>10</v>
      </c>
      <c r="AE277" s="122">
        <v>11</v>
      </c>
      <c r="AF277" s="122">
        <v>12</v>
      </c>
      <c r="AG277" s="122">
        <v>13</v>
      </c>
      <c r="AH277" s="122">
        <v>14</v>
      </c>
      <c r="AI277" s="122">
        <v>15</v>
      </c>
      <c r="AJ277" s="123"/>
      <c r="AK277" s="121" t="s">
        <v>33</v>
      </c>
      <c r="AL277" s="108">
        <v>6</v>
      </c>
      <c r="AM277" s="108">
        <v>7</v>
      </c>
      <c r="AN277" s="108">
        <v>8</v>
      </c>
      <c r="AO277" s="108">
        <v>9</v>
      </c>
      <c r="AP277" s="108">
        <v>10</v>
      </c>
      <c r="AQ277" s="108">
        <v>11</v>
      </c>
      <c r="AR277" s="108">
        <v>12</v>
      </c>
      <c r="AS277" s="108">
        <v>13</v>
      </c>
      <c r="AT277" s="108">
        <v>14</v>
      </c>
      <c r="AU277" s="108">
        <v>15</v>
      </c>
      <c r="AV277" s="123"/>
      <c r="AW277" s="121" t="s">
        <v>34</v>
      </c>
      <c r="AX277" s="108">
        <v>6</v>
      </c>
      <c r="AY277" s="108">
        <v>7</v>
      </c>
      <c r="AZ277" s="108">
        <v>8</v>
      </c>
      <c r="BA277" s="108">
        <v>9</v>
      </c>
      <c r="BB277" s="108">
        <v>10</v>
      </c>
      <c r="BC277" s="108">
        <v>11</v>
      </c>
      <c r="BD277" s="108">
        <v>12</v>
      </c>
      <c r="BE277" s="108">
        <v>13</v>
      </c>
      <c r="BF277" s="108">
        <v>14</v>
      </c>
      <c r="BG277" s="108">
        <v>15</v>
      </c>
      <c r="BI277" s="174" t="s">
        <v>54</v>
      </c>
      <c r="BJ277" s="226" t="s">
        <v>69</v>
      </c>
      <c r="BK277" s="226" t="s">
        <v>70</v>
      </c>
      <c r="BL277" s="226" t="s">
        <v>71</v>
      </c>
      <c r="BM277" s="226" t="s">
        <v>72</v>
      </c>
      <c r="BN277" s="226" t="s">
        <v>57</v>
      </c>
      <c r="BO277" s="226" t="s">
        <v>58</v>
      </c>
      <c r="BP277" s="226" t="s">
        <v>25</v>
      </c>
    </row>
    <row r="278" spans="1:68" s="51" customFormat="1" ht="18">
      <c r="A278" s="48" t="str">
        <f>A272</f>
        <v>Grupo</v>
      </c>
      <c r="B278" s="49" t="s">
        <v>12</v>
      </c>
      <c r="C278" s="50" t="s">
        <v>2</v>
      </c>
      <c r="D278" s="97" t="s">
        <v>15</v>
      </c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119"/>
      <c r="U278" s="127">
        <f>SUM(Z278:AI280)</f>
        <v>0</v>
      </c>
      <c r="V278" s="127">
        <f>SUM(AL278:AU280)</f>
        <v>0</v>
      </c>
      <c r="W278" s="127">
        <f>SUM(AX278:BG280)</f>
        <v>0</v>
      </c>
      <c r="Y278" s="122">
        <v>4</v>
      </c>
      <c r="Z278" s="109">
        <f>1*IF(AND(Z277=C277,Y278=D280),1,0)</f>
        <v>0</v>
      </c>
      <c r="AA278" s="109">
        <f>3*IF(AND(AA277=C277,Y278=D280),1,0)</f>
        <v>0</v>
      </c>
      <c r="AB278" s="109">
        <f>6*IF(AND(AB277=C277,Y278=D280),1,0)</f>
        <v>0</v>
      </c>
      <c r="AC278" s="109">
        <f>10*IF(AND(AC277=C277,Y278=D280),1,0)</f>
        <v>0</v>
      </c>
      <c r="AD278" s="109">
        <f>15*IF(AND(AD277=C277,Y278=D280),1,0)</f>
        <v>0</v>
      </c>
      <c r="AE278" s="109">
        <f>21*IF(AND(AE277=C277,Y278=D280),1,0)</f>
        <v>0</v>
      </c>
      <c r="AF278" s="109">
        <f>28*IF(AND(AF277=C277,Y278=D280),1,0)</f>
        <v>0</v>
      </c>
      <c r="AG278" s="109">
        <f>36*IF(AND(AG277=C277,Y278=D280),1,0)</f>
        <v>0</v>
      </c>
      <c r="AH278" s="109">
        <f>45*IF(AND(AH277=C277,Y278=D280),1,0)</f>
        <v>0</v>
      </c>
      <c r="AI278" s="109">
        <f>55*IF(AND(AI277=C277,Y278=D280),1,0)</f>
        <v>0</v>
      </c>
      <c r="AJ278" s="124"/>
      <c r="AK278" s="109">
        <v>4</v>
      </c>
      <c r="AL278" s="109">
        <v>0</v>
      </c>
      <c r="AM278" s="109">
        <v>0</v>
      </c>
      <c r="AN278" s="109">
        <v>0</v>
      </c>
      <c r="AO278" s="109">
        <v>0</v>
      </c>
      <c r="AP278" s="109">
        <v>0</v>
      </c>
      <c r="AQ278" s="109">
        <v>0</v>
      </c>
      <c r="AR278" s="109">
        <v>0</v>
      </c>
      <c r="AS278" s="109">
        <v>0</v>
      </c>
      <c r="AT278" s="109">
        <v>0</v>
      </c>
      <c r="AU278" s="109">
        <v>0</v>
      </c>
      <c r="AV278" s="124"/>
      <c r="AW278" s="109">
        <v>4</v>
      </c>
      <c r="AX278" s="109">
        <v>0</v>
      </c>
      <c r="AY278" s="109">
        <v>0</v>
      </c>
      <c r="AZ278" s="109">
        <v>0</v>
      </c>
      <c r="BA278" s="109">
        <v>0</v>
      </c>
      <c r="BB278" s="109">
        <v>0</v>
      </c>
      <c r="BC278" s="109">
        <v>0</v>
      </c>
      <c r="BD278" s="109">
        <v>0</v>
      </c>
      <c r="BE278" s="109">
        <v>0</v>
      </c>
      <c r="BF278" s="109">
        <v>0</v>
      </c>
      <c r="BG278" s="109">
        <v>0</v>
      </c>
      <c r="BI278" s="176"/>
      <c r="BJ278" s="175">
        <f aca="true" t="shared" si="88" ref="BJ278:BP278">IF($D279="","",IF($D279=BJ277,"X",""))</f>
      </c>
      <c r="BK278" s="175">
        <f t="shared" si="88"/>
      </c>
      <c r="BL278" s="175">
        <f t="shared" si="88"/>
      </c>
      <c r="BM278" s="175">
        <f t="shared" si="88"/>
      </c>
      <c r="BN278" s="175">
        <f t="shared" si="88"/>
      </c>
      <c r="BO278" s="175">
        <f t="shared" si="88"/>
      </c>
      <c r="BP278" s="175">
        <f t="shared" si="88"/>
      </c>
    </row>
    <row r="279" spans="1:68" s="55" customFormat="1" ht="12.75">
      <c r="A279" s="52" t="str">
        <f>A273</f>
        <v>001</v>
      </c>
      <c r="B279" s="53">
        <f>IF(AND(C277&gt;=6,C277&lt;&gt;"",B$27&lt;&gt;""),B$27,"")</f>
      </c>
      <c r="C279" s="38">
        <f>IF(AND(C277&gt;0,C277&lt;&gt;"",C$27&lt;&gt;""),C$27,"")</f>
      </c>
      <c r="D279" s="201">
        <f>IF(AND(C277&gt;=6,B279&lt;&gt;"",C279&lt;&gt;""),CHOOSE(SUM(E279:S279)+1,"0","1","2","3","Quadra","Quina","SENA","Verifique","Verifique","Verifique","Verifique","Verifique","Verifique","Verifique","Verifique","Verifique"),"")</f>
      </c>
      <c r="E279" s="54">
        <f aca="true" t="shared" si="89" ref="E279:S279">IF(E278&lt;&gt;"",IF(SUMIF($E$27:$J$27,E278,$E$27:$J$27)=E278,1,0),0)</f>
        <v>0</v>
      </c>
      <c r="F279" s="54">
        <f t="shared" si="89"/>
        <v>0</v>
      </c>
      <c r="G279" s="54">
        <f t="shared" si="89"/>
        <v>0</v>
      </c>
      <c r="H279" s="54">
        <f t="shared" si="89"/>
        <v>0</v>
      </c>
      <c r="I279" s="54">
        <f t="shared" si="89"/>
        <v>0</v>
      </c>
      <c r="J279" s="54">
        <f t="shared" si="89"/>
        <v>0</v>
      </c>
      <c r="K279" s="54">
        <f t="shared" si="89"/>
        <v>0</v>
      </c>
      <c r="L279" s="54">
        <f t="shared" si="89"/>
        <v>0</v>
      </c>
      <c r="M279" s="54">
        <f t="shared" si="89"/>
        <v>0</v>
      </c>
      <c r="N279" s="54">
        <f t="shared" si="89"/>
        <v>0</v>
      </c>
      <c r="O279" s="54">
        <f t="shared" si="89"/>
        <v>0</v>
      </c>
      <c r="P279" s="54">
        <f t="shared" si="89"/>
        <v>0</v>
      </c>
      <c r="Q279" s="54">
        <f t="shared" si="89"/>
        <v>0</v>
      </c>
      <c r="R279" s="54">
        <f t="shared" si="89"/>
        <v>0</v>
      </c>
      <c r="S279" s="54">
        <f t="shared" si="89"/>
        <v>0</v>
      </c>
      <c r="T279" s="120"/>
      <c r="Y279" s="125">
        <v>5</v>
      </c>
      <c r="Z279" s="126">
        <v>0</v>
      </c>
      <c r="AA279" s="109">
        <f>5*IF(AND(AA277=C277,Y279=D280),1,0)</f>
        <v>0</v>
      </c>
      <c r="AB279" s="109">
        <f>15*IF(AND(AB277=C277,Y279=D280),1,0)</f>
        <v>0</v>
      </c>
      <c r="AC279" s="109">
        <f>30*IF(AND(AC277=C277,Y279=D280),1,0)</f>
        <v>0</v>
      </c>
      <c r="AD279" s="109">
        <f>50*IF(AND(AD277=C277,Y279=D280),1,0)</f>
        <v>0</v>
      </c>
      <c r="AE279" s="109">
        <f>75*IF(AND(AE277=C277,Y279=D280),1,0)</f>
        <v>0</v>
      </c>
      <c r="AF279" s="109">
        <f>105*IF(AND(AF277=C277,Y279=D280),1,0)</f>
        <v>0</v>
      </c>
      <c r="AG279" s="109">
        <f>140*IF(AND(AG277=C277,Y279=D280),1,0)</f>
        <v>0</v>
      </c>
      <c r="AH279" s="109">
        <f>180*IF(AND(AH277=C277,Y279=D280),1,0)</f>
        <v>0</v>
      </c>
      <c r="AI279" s="109">
        <f>225*IF(AND(AI277=C277,Y279=D280),1,0)</f>
        <v>0</v>
      </c>
      <c r="AJ279" s="126"/>
      <c r="AK279" s="126">
        <v>5</v>
      </c>
      <c r="AL279" s="109">
        <f>1*IF(AND(AL277=C277,AK279=D280),1,0)</f>
        <v>0</v>
      </c>
      <c r="AM279" s="109">
        <f>2*IF(AND(AM277=C277,AK279=D280),1,0)</f>
        <v>0</v>
      </c>
      <c r="AN279" s="109">
        <f>3*IF(AND(AN277=C277,AK279=D280),1,0)</f>
        <v>0</v>
      </c>
      <c r="AO279" s="109">
        <f>4*IF(AND(AO277=C277,AK279=D280),1,0)</f>
        <v>0</v>
      </c>
      <c r="AP279" s="109">
        <f>5*IF(AND(AP277=C277,AK279=D280),1,0)</f>
        <v>0</v>
      </c>
      <c r="AQ279" s="109">
        <f>6*IF(AND(AQ277=C277,AK279=D280),1,0)</f>
        <v>0</v>
      </c>
      <c r="AR279" s="109">
        <f>7*IF(AND(AR277=C277,AK279=D280),1,0)</f>
        <v>0</v>
      </c>
      <c r="AS279" s="109">
        <f>8*IF(AND(AS277=C277,AK279=D280),1,0)</f>
        <v>0</v>
      </c>
      <c r="AT279" s="109">
        <f>9*IF(AND(AT277=C277,AK279=D280),1,0)</f>
        <v>0</v>
      </c>
      <c r="AU279" s="109">
        <f>10*IF(AND(AU277=C277,AK279=D280),1,0)</f>
        <v>0</v>
      </c>
      <c r="AV279" s="126"/>
      <c r="AW279" s="126">
        <v>5</v>
      </c>
      <c r="AX279" s="109">
        <v>0</v>
      </c>
      <c r="AY279" s="109">
        <v>0</v>
      </c>
      <c r="AZ279" s="109">
        <v>0</v>
      </c>
      <c r="BA279" s="109">
        <v>0</v>
      </c>
      <c r="BB279" s="109">
        <v>0</v>
      </c>
      <c r="BC279" s="109">
        <v>0</v>
      </c>
      <c r="BD279" s="109">
        <v>0</v>
      </c>
      <c r="BE279" s="109">
        <v>0</v>
      </c>
      <c r="BF279" s="109">
        <v>0</v>
      </c>
      <c r="BG279" s="109">
        <v>0</v>
      </c>
      <c r="BI279" s="176"/>
      <c r="BJ279" s="176"/>
      <c r="BK279" s="176"/>
      <c r="BL279" s="176"/>
      <c r="BM279" s="176"/>
      <c r="BN279" s="176"/>
      <c r="BO279" s="176"/>
      <c r="BP279" s="176"/>
    </row>
    <row r="280" spans="1:59" ht="15">
      <c r="A280" s="56"/>
      <c r="B280" s="206" t="s">
        <v>62</v>
      </c>
      <c r="C280" s="208">
        <f>C274+1</f>
        <v>42</v>
      </c>
      <c r="D280" s="129">
        <f>SUM(E279:S279)</f>
        <v>0</v>
      </c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17"/>
      <c r="U280" s="82"/>
      <c r="V280" s="117"/>
      <c r="W280" s="117"/>
      <c r="Y280" s="122">
        <v>6</v>
      </c>
      <c r="Z280" s="108">
        <v>0</v>
      </c>
      <c r="AA280" s="109">
        <v>0</v>
      </c>
      <c r="AB280" s="109">
        <f>15*IF(AND(AB277=C277,Y280=D280),1,0)</f>
        <v>0</v>
      </c>
      <c r="AC280" s="109">
        <f>45*IF(AND(AC277=C277,Y280=D280),1,0)</f>
        <v>0</v>
      </c>
      <c r="AD280" s="109">
        <f>90*IF(AND(AD277=C277,Y280=D280),1,0)</f>
        <v>0</v>
      </c>
      <c r="AE280" s="109">
        <f>150*IF(AND(AE277=C277,Y280=D280),1,0)</f>
        <v>0</v>
      </c>
      <c r="AF280" s="109">
        <f>225*IF(AND(AF277=C277,Y280=D280),1,0)</f>
        <v>0</v>
      </c>
      <c r="AG280" s="109">
        <f>315*IF(AND(AG277=C277,Y280=D280),1,0)</f>
        <v>0</v>
      </c>
      <c r="AH280" s="109">
        <f>420*IF(AND(AH277=C277,Y280=D280),1,0)</f>
        <v>0</v>
      </c>
      <c r="AI280" s="109">
        <f>540*IF(AND(AI277=C277,Y280=D280),1,0)</f>
        <v>0</v>
      </c>
      <c r="AJ280" s="108"/>
      <c r="AK280" s="108">
        <v>6</v>
      </c>
      <c r="AL280" s="108">
        <v>0</v>
      </c>
      <c r="AM280" s="109">
        <f>6*IF(AND(AM277=C277,AK280=D280),1,0)</f>
        <v>0</v>
      </c>
      <c r="AN280" s="109">
        <f>12*IF(AND(AN277=C277,AK280=D280),1,0)</f>
        <v>0</v>
      </c>
      <c r="AO280" s="109">
        <f>18*IF(AND(AO277=C277,AK280=D280),1,0)</f>
        <v>0</v>
      </c>
      <c r="AP280" s="109">
        <f>24*IF(AND(AP277=C277,AK280=D280),1,0)</f>
        <v>0</v>
      </c>
      <c r="AQ280" s="109">
        <f>30*IF(AND(AQ277=C277,AK280=D280),1,0)</f>
        <v>0</v>
      </c>
      <c r="AR280" s="109">
        <f>36*IF(AND(AR277=C277,AK280=D280),1,0)</f>
        <v>0</v>
      </c>
      <c r="AS280" s="109">
        <f>42*IF(AND(AS277=C277,AK280=D280),1,0)</f>
        <v>0</v>
      </c>
      <c r="AT280" s="109">
        <f>48*IF(AND(AT277=C277,AK280=D280),1,0)</f>
        <v>0</v>
      </c>
      <c r="AU280" s="109">
        <f>54*IF(AND(AU277=C277,AK280=D280),1,0)</f>
        <v>0</v>
      </c>
      <c r="AV280" s="108"/>
      <c r="AW280" s="108">
        <v>6</v>
      </c>
      <c r="AX280" s="109">
        <f>1*IF(AND(AX277=C277,AW280=D280),1,0)</f>
        <v>0</v>
      </c>
      <c r="AY280" s="109">
        <f>1*IF(AND(AY277=C277,AW280=D280),1,0)</f>
        <v>0</v>
      </c>
      <c r="AZ280" s="109">
        <f>1*IF(AND(AZ277=C277,AW280=D280),1,0)</f>
        <v>0</v>
      </c>
      <c r="BA280" s="109">
        <f>1*IF(AND(BA277=C277,AW280=D280),1,0)</f>
        <v>0</v>
      </c>
      <c r="BB280" s="109">
        <f>1*IF(AND(BB277=C277,AW280=D280),1,0)</f>
        <v>0</v>
      </c>
      <c r="BC280" s="109">
        <f>1*IF(AND(BC277=C277,AW280=D280),1,0)</f>
        <v>0</v>
      </c>
      <c r="BD280" s="109">
        <f>1*IF(AND(BD277=C277,AW280=D280),1,0)</f>
        <v>0</v>
      </c>
      <c r="BE280" s="109">
        <f>1*IF(AND(BE277=C277,AW280=D280),1,0)</f>
        <v>0</v>
      </c>
      <c r="BF280" s="109">
        <f>1*IF(AND(BF277=C277,AW280=D280),1,0)</f>
        <v>0</v>
      </c>
      <c r="BG280" s="109">
        <f>1*IF(AND(BG277=C277,AW280=D280),1,0)</f>
        <v>0</v>
      </c>
    </row>
    <row r="281" spans="1:57" ht="12.75">
      <c r="A281" s="30"/>
      <c r="B281" s="31"/>
      <c r="T281" s="32"/>
      <c r="W281" s="92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I281" s="106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U281" s="80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</row>
    <row r="282" spans="1:20" ht="12.75">
      <c r="A282" s="30"/>
      <c r="B282" s="31"/>
      <c r="C282" s="41"/>
      <c r="D282" s="104"/>
      <c r="E282" s="41"/>
      <c r="F282" s="41"/>
      <c r="G282" s="41"/>
      <c r="T282" s="32"/>
    </row>
    <row r="283" spans="1:68" s="47" customFormat="1" ht="23.25">
      <c r="A283" s="42"/>
      <c r="B283" s="43">
        <f>IF(COUNTIF(E284:S284,"&gt;0")&gt;=6,"Cartão com","")</f>
      </c>
      <c r="C283" s="44">
        <f>IF(COUNTIF(E284:S284,"&gt;0")&gt;=6,COUNTIF(E284:S284,"&gt;0"),"")</f>
      </c>
      <c r="D283" s="102">
        <f>IF(COUNTIF(E284:S284,"&gt;0")&gt;=6,"dezenas","")</f>
      </c>
      <c r="E283" s="45">
        <v>1</v>
      </c>
      <c r="F283" s="46">
        <v>2</v>
      </c>
      <c r="G283" s="46">
        <v>3</v>
      </c>
      <c r="H283" s="45">
        <v>4</v>
      </c>
      <c r="I283" s="45">
        <v>5</v>
      </c>
      <c r="J283" s="45">
        <v>6</v>
      </c>
      <c r="K283" s="45">
        <v>7</v>
      </c>
      <c r="L283" s="45">
        <v>8</v>
      </c>
      <c r="M283" s="45">
        <v>9</v>
      </c>
      <c r="N283" s="45">
        <v>10</v>
      </c>
      <c r="O283" s="45">
        <v>11</v>
      </c>
      <c r="P283" s="45">
        <v>12</v>
      </c>
      <c r="Q283" s="45">
        <v>13</v>
      </c>
      <c r="R283" s="45">
        <v>14</v>
      </c>
      <c r="S283" s="45">
        <v>15</v>
      </c>
      <c r="T283" s="118"/>
      <c r="U283" s="128" t="s">
        <v>23</v>
      </c>
      <c r="V283" s="128" t="s">
        <v>24</v>
      </c>
      <c r="W283" s="128" t="s">
        <v>25</v>
      </c>
      <c r="Y283" s="121" t="s">
        <v>32</v>
      </c>
      <c r="Z283" s="122">
        <v>6</v>
      </c>
      <c r="AA283" s="122">
        <v>7</v>
      </c>
      <c r="AB283" s="122">
        <v>8</v>
      </c>
      <c r="AC283" s="122">
        <v>9</v>
      </c>
      <c r="AD283" s="122">
        <v>10</v>
      </c>
      <c r="AE283" s="122">
        <v>11</v>
      </c>
      <c r="AF283" s="122">
        <v>12</v>
      </c>
      <c r="AG283" s="122">
        <v>13</v>
      </c>
      <c r="AH283" s="122">
        <v>14</v>
      </c>
      <c r="AI283" s="122">
        <v>15</v>
      </c>
      <c r="AJ283" s="123"/>
      <c r="AK283" s="121" t="s">
        <v>33</v>
      </c>
      <c r="AL283" s="108">
        <v>6</v>
      </c>
      <c r="AM283" s="108">
        <v>7</v>
      </c>
      <c r="AN283" s="108">
        <v>8</v>
      </c>
      <c r="AO283" s="108">
        <v>9</v>
      </c>
      <c r="AP283" s="108">
        <v>10</v>
      </c>
      <c r="AQ283" s="108">
        <v>11</v>
      </c>
      <c r="AR283" s="108">
        <v>12</v>
      </c>
      <c r="AS283" s="108">
        <v>13</v>
      </c>
      <c r="AT283" s="108">
        <v>14</v>
      </c>
      <c r="AU283" s="108">
        <v>15</v>
      </c>
      <c r="AV283" s="123"/>
      <c r="AW283" s="121" t="s">
        <v>34</v>
      </c>
      <c r="AX283" s="108">
        <v>6</v>
      </c>
      <c r="AY283" s="108">
        <v>7</v>
      </c>
      <c r="AZ283" s="108">
        <v>8</v>
      </c>
      <c r="BA283" s="108">
        <v>9</v>
      </c>
      <c r="BB283" s="108">
        <v>10</v>
      </c>
      <c r="BC283" s="108">
        <v>11</v>
      </c>
      <c r="BD283" s="108">
        <v>12</v>
      </c>
      <c r="BE283" s="108">
        <v>13</v>
      </c>
      <c r="BF283" s="108">
        <v>14</v>
      </c>
      <c r="BG283" s="108">
        <v>15</v>
      </c>
      <c r="BI283" s="174" t="s">
        <v>54</v>
      </c>
      <c r="BJ283" s="226" t="s">
        <v>69</v>
      </c>
      <c r="BK283" s="226" t="s">
        <v>70</v>
      </c>
      <c r="BL283" s="226" t="s">
        <v>71</v>
      </c>
      <c r="BM283" s="226" t="s">
        <v>72</v>
      </c>
      <c r="BN283" s="226" t="s">
        <v>57</v>
      </c>
      <c r="BO283" s="226" t="s">
        <v>58</v>
      </c>
      <c r="BP283" s="226" t="s">
        <v>25</v>
      </c>
    </row>
    <row r="284" spans="1:68" s="51" customFormat="1" ht="18">
      <c r="A284" s="48" t="str">
        <f>A278</f>
        <v>Grupo</v>
      </c>
      <c r="B284" s="49" t="s">
        <v>12</v>
      </c>
      <c r="C284" s="50" t="s">
        <v>2</v>
      </c>
      <c r="D284" s="97" t="s">
        <v>15</v>
      </c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119"/>
      <c r="U284" s="127">
        <f>SUM(Z284:AI286)</f>
        <v>0</v>
      </c>
      <c r="V284" s="127">
        <f>SUM(AL284:AU286)</f>
        <v>0</v>
      </c>
      <c r="W284" s="127">
        <f>SUM(AX284:BG286)</f>
        <v>0</v>
      </c>
      <c r="Y284" s="122">
        <v>4</v>
      </c>
      <c r="Z284" s="109">
        <f>1*IF(AND(Z283=C283,Y284=D286),1,0)</f>
        <v>0</v>
      </c>
      <c r="AA284" s="109">
        <f>3*IF(AND(AA283=C283,Y284=D286),1,0)</f>
        <v>0</v>
      </c>
      <c r="AB284" s="109">
        <f>6*IF(AND(AB283=C283,Y284=D286),1,0)</f>
        <v>0</v>
      </c>
      <c r="AC284" s="109">
        <f>10*IF(AND(AC283=C283,Y284=D286),1,0)</f>
        <v>0</v>
      </c>
      <c r="AD284" s="109">
        <f>15*IF(AND(AD283=C283,Y284=D286),1,0)</f>
        <v>0</v>
      </c>
      <c r="AE284" s="109">
        <f>21*IF(AND(AE283=C283,Y284=D286),1,0)</f>
        <v>0</v>
      </c>
      <c r="AF284" s="109">
        <f>28*IF(AND(AF283=C283,Y284=D286),1,0)</f>
        <v>0</v>
      </c>
      <c r="AG284" s="109">
        <f>36*IF(AND(AG283=C283,Y284=D286),1,0)</f>
        <v>0</v>
      </c>
      <c r="AH284" s="109">
        <f>45*IF(AND(AH283=C283,Y284=D286),1,0)</f>
        <v>0</v>
      </c>
      <c r="AI284" s="109">
        <f>55*IF(AND(AI283=C283,Y284=D286),1,0)</f>
        <v>0</v>
      </c>
      <c r="AJ284" s="124"/>
      <c r="AK284" s="109">
        <v>4</v>
      </c>
      <c r="AL284" s="109">
        <v>0</v>
      </c>
      <c r="AM284" s="109">
        <v>0</v>
      </c>
      <c r="AN284" s="109">
        <v>0</v>
      </c>
      <c r="AO284" s="109">
        <v>0</v>
      </c>
      <c r="AP284" s="109">
        <v>0</v>
      </c>
      <c r="AQ284" s="109">
        <v>0</v>
      </c>
      <c r="AR284" s="109">
        <v>0</v>
      </c>
      <c r="AS284" s="109">
        <v>0</v>
      </c>
      <c r="AT284" s="109">
        <v>0</v>
      </c>
      <c r="AU284" s="109">
        <v>0</v>
      </c>
      <c r="AV284" s="124"/>
      <c r="AW284" s="109">
        <v>4</v>
      </c>
      <c r="AX284" s="109">
        <v>0</v>
      </c>
      <c r="AY284" s="109">
        <v>0</v>
      </c>
      <c r="AZ284" s="109">
        <v>0</v>
      </c>
      <c r="BA284" s="109">
        <v>0</v>
      </c>
      <c r="BB284" s="109">
        <v>0</v>
      </c>
      <c r="BC284" s="109">
        <v>0</v>
      </c>
      <c r="BD284" s="109">
        <v>0</v>
      </c>
      <c r="BE284" s="109">
        <v>0</v>
      </c>
      <c r="BF284" s="109">
        <v>0</v>
      </c>
      <c r="BG284" s="109">
        <v>0</v>
      </c>
      <c r="BI284" s="176"/>
      <c r="BJ284" s="175">
        <f aca="true" t="shared" si="90" ref="BJ284:BP284">IF($D285="","",IF($D285=BJ283,"X",""))</f>
      </c>
      <c r="BK284" s="175">
        <f t="shared" si="90"/>
      </c>
      <c r="BL284" s="175">
        <f t="shared" si="90"/>
      </c>
      <c r="BM284" s="175">
        <f t="shared" si="90"/>
      </c>
      <c r="BN284" s="175">
        <f t="shared" si="90"/>
      </c>
      <c r="BO284" s="175">
        <f t="shared" si="90"/>
      </c>
      <c r="BP284" s="175">
        <f t="shared" si="90"/>
      </c>
    </row>
    <row r="285" spans="1:68" s="55" customFormat="1" ht="12.75">
      <c r="A285" s="52" t="str">
        <f>A279</f>
        <v>001</v>
      </c>
      <c r="B285" s="53">
        <f>IF(AND(C283&gt;=6,C283&lt;&gt;"",B$27&lt;&gt;""),B$27,"")</f>
      </c>
      <c r="C285" s="38">
        <f>IF(AND(C283&gt;0,C283&lt;&gt;"",C$27&lt;&gt;""),C$27,"")</f>
      </c>
      <c r="D285" s="201">
        <f>IF(AND(C283&gt;=6,B285&lt;&gt;"",C285&lt;&gt;""),CHOOSE(SUM(E285:S285)+1,"0","1","2","3","Quadra","Quina","SENA","Verifique","Verifique","Verifique","Verifique","Verifique","Verifique","Verifique","Verifique","Verifique"),"")</f>
      </c>
      <c r="E285" s="54">
        <f aca="true" t="shared" si="91" ref="E285:S285">IF(E284&lt;&gt;"",IF(SUMIF($E$27:$J$27,E284,$E$27:$J$27)=E284,1,0),0)</f>
        <v>0</v>
      </c>
      <c r="F285" s="54">
        <f t="shared" si="91"/>
        <v>0</v>
      </c>
      <c r="G285" s="54">
        <f t="shared" si="91"/>
        <v>0</v>
      </c>
      <c r="H285" s="54">
        <f t="shared" si="91"/>
        <v>0</v>
      </c>
      <c r="I285" s="54">
        <f t="shared" si="91"/>
        <v>0</v>
      </c>
      <c r="J285" s="54">
        <f t="shared" si="91"/>
        <v>0</v>
      </c>
      <c r="K285" s="54">
        <f t="shared" si="91"/>
        <v>0</v>
      </c>
      <c r="L285" s="54">
        <f t="shared" si="91"/>
        <v>0</v>
      </c>
      <c r="M285" s="54">
        <f t="shared" si="91"/>
        <v>0</v>
      </c>
      <c r="N285" s="54">
        <f t="shared" si="91"/>
        <v>0</v>
      </c>
      <c r="O285" s="54">
        <f t="shared" si="91"/>
        <v>0</v>
      </c>
      <c r="P285" s="54">
        <f t="shared" si="91"/>
        <v>0</v>
      </c>
      <c r="Q285" s="54">
        <f t="shared" si="91"/>
        <v>0</v>
      </c>
      <c r="R285" s="54">
        <f t="shared" si="91"/>
        <v>0</v>
      </c>
      <c r="S285" s="54">
        <f t="shared" si="91"/>
        <v>0</v>
      </c>
      <c r="T285" s="120"/>
      <c r="Y285" s="125">
        <v>5</v>
      </c>
      <c r="Z285" s="126">
        <v>0</v>
      </c>
      <c r="AA285" s="109">
        <f>5*IF(AND(AA283=C283,Y285=D286),1,0)</f>
        <v>0</v>
      </c>
      <c r="AB285" s="109">
        <f>15*IF(AND(AB283=C283,Y285=D286),1,0)</f>
        <v>0</v>
      </c>
      <c r="AC285" s="109">
        <f>30*IF(AND(AC283=C283,Y285=D286),1,0)</f>
        <v>0</v>
      </c>
      <c r="AD285" s="109">
        <f>50*IF(AND(AD283=C283,Y285=D286),1,0)</f>
        <v>0</v>
      </c>
      <c r="AE285" s="109">
        <f>75*IF(AND(AE283=C283,Y285=D286),1,0)</f>
        <v>0</v>
      </c>
      <c r="AF285" s="109">
        <f>105*IF(AND(AF283=C283,Y285=D286),1,0)</f>
        <v>0</v>
      </c>
      <c r="AG285" s="109">
        <f>140*IF(AND(AG283=C283,Y285=D286),1,0)</f>
        <v>0</v>
      </c>
      <c r="AH285" s="109">
        <f>180*IF(AND(AH283=C283,Y285=D286),1,0)</f>
        <v>0</v>
      </c>
      <c r="AI285" s="109">
        <f>225*IF(AND(AI283=C283,Y285=D286),1,0)</f>
        <v>0</v>
      </c>
      <c r="AJ285" s="126"/>
      <c r="AK285" s="126">
        <v>5</v>
      </c>
      <c r="AL285" s="109">
        <f>1*IF(AND(AL283=C283,AK285=D286),1,0)</f>
        <v>0</v>
      </c>
      <c r="AM285" s="109">
        <f>2*IF(AND(AM283=C283,AK285=D286),1,0)</f>
        <v>0</v>
      </c>
      <c r="AN285" s="109">
        <f>3*IF(AND(AN283=C283,AK285=D286),1,0)</f>
        <v>0</v>
      </c>
      <c r="AO285" s="109">
        <f>4*IF(AND(AO283=C283,AK285=D286),1,0)</f>
        <v>0</v>
      </c>
      <c r="AP285" s="109">
        <f>5*IF(AND(AP283=C283,AK285=D286),1,0)</f>
        <v>0</v>
      </c>
      <c r="AQ285" s="109">
        <f>6*IF(AND(AQ283=C283,AK285=D286),1,0)</f>
        <v>0</v>
      </c>
      <c r="AR285" s="109">
        <f>7*IF(AND(AR283=C283,AK285=D286),1,0)</f>
        <v>0</v>
      </c>
      <c r="AS285" s="109">
        <f>8*IF(AND(AS283=C283,AK285=D286),1,0)</f>
        <v>0</v>
      </c>
      <c r="AT285" s="109">
        <f>9*IF(AND(AT283=C283,AK285=D286),1,0)</f>
        <v>0</v>
      </c>
      <c r="AU285" s="109">
        <f>10*IF(AND(AU283=C283,AK285=D286),1,0)</f>
        <v>0</v>
      </c>
      <c r="AV285" s="126"/>
      <c r="AW285" s="126">
        <v>5</v>
      </c>
      <c r="AX285" s="109">
        <v>0</v>
      </c>
      <c r="AY285" s="109">
        <v>0</v>
      </c>
      <c r="AZ285" s="109">
        <v>0</v>
      </c>
      <c r="BA285" s="109">
        <v>0</v>
      </c>
      <c r="BB285" s="109">
        <v>0</v>
      </c>
      <c r="BC285" s="109">
        <v>0</v>
      </c>
      <c r="BD285" s="109">
        <v>0</v>
      </c>
      <c r="BE285" s="109">
        <v>0</v>
      </c>
      <c r="BF285" s="109">
        <v>0</v>
      </c>
      <c r="BG285" s="109">
        <v>0</v>
      </c>
      <c r="BI285" s="176"/>
      <c r="BJ285" s="176"/>
      <c r="BK285" s="176"/>
      <c r="BL285" s="176"/>
      <c r="BM285" s="176"/>
      <c r="BN285" s="176"/>
      <c r="BO285" s="176"/>
      <c r="BP285" s="176"/>
    </row>
    <row r="286" spans="1:59" ht="15">
      <c r="A286" s="56"/>
      <c r="B286" s="206" t="s">
        <v>62</v>
      </c>
      <c r="C286" s="208">
        <f>C280+1</f>
        <v>43</v>
      </c>
      <c r="D286" s="129">
        <f>SUM(E285:S285)</f>
        <v>0</v>
      </c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17"/>
      <c r="U286" s="82"/>
      <c r="V286" s="117"/>
      <c r="W286" s="117"/>
      <c r="Y286" s="122">
        <v>6</v>
      </c>
      <c r="Z286" s="108">
        <v>0</v>
      </c>
      <c r="AA286" s="109">
        <v>0</v>
      </c>
      <c r="AB286" s="109">
        <f>15*IF(AND(AB283=C283,Y286=D286),1,0)</f>
        <v>0</v>
      </c>
      <c r="AC286" s="109">
        <f>45*IF(AND(AC283=C283,Y286=D286),1,0)</f>
        <v>0</v>
      </c>
      <c r="AD286" s="109">
        <f>90*IF(AND(AD283=C283,Y286=D286),1,0)</f>
        <v>0</v>
      </c>
      <c r="AE286" s="109">
        <f>150*IF(AND(AE283=C283,Y286=D286),1,0)</f>
        <v>0</v>
      </c>
      <c r="AF286" s="109">
        <f>225*IF(AND(AF283=C283,Y286=D286),1,0)</f>
        <v>0</v>
      </c>
      <c r="AG286" s="109">
        <f>315*IF(AND(AG283=C283,Y286=D286),1,0)</f>
        <v>0</v>
      </c>
      <c r="AH286" s="109">
        <f>420*IF(AND(AH283=C283,Y286=D286),1,0)</f>
        <v>0</v>
      </c>
      <c r="AI286" s="109">
        <f>540*IF(AND(AI283=C283,Y286=D286),1,0)</f>
        <v>0</v>
      </c>
      <c r="AJ286" s="108"/>
      <c r="AK286" s="108">
        <v>6</v>
      </c>
      <c r="AL286" s="108">
        <v>0</v>
      </c>
      <c r="AM286" s="109">
        <f>6*IF(AND(AM283=C283,AK286=D286),1,0)</f>
        <v>0</v>
      </c>
      <c r="AN286" s="109">
        <f>12*IF(AND(AN283=C283,AK286=D286),1,0)</f>
        <v>0</v>
      </c>
      <c r="AO286" s="109">
        <f>18*IF(AND(AO283=C283,AK286=D286),1,0)</f>
        <v>0</v>
      </c>
      <c r="AP286" s="109">
        <f>24*IF(AND(AP283=C283,AK286=D286),1,0)</f>
        <v>0</v>
      </c>
      <c r="AQ286" s="109">
        <f>30*IF(AND(AQ283=C283,AK286=D286),1,0)</f>
        <v>0</v>
      </c>
      <c r="AR286" s="109">
        <f>36*IF(AND(AR283=C283,AK286=D286),1,0)</f>
        <v>0</v>
      </c>
      <c r="AS286" s="109">
        <f>42*IF(AND(AS283=C283,AK286=D286),1,0)</f>
        <v>0</v>
      </c>
      <c r="AT286" s="109">
        <f>48*IF(AND(AT283=C283,AK286=D286),1,0)</f>
        <v>0</v>
      </c>
      <c r="AU286" s="109">
        <f>54*IF(AND(AU283=C283,AK286=D286),1,0)</f>
        <v>0</v>
      </c>
      <c r="AV286" s="108"/>
      <c r="AW286" s="108">
        <v>6</v>
      </c>
      <c r="AX286" s="109">
        <f>1*IF(AND(AX283=C283,AW286=D286),1,0)</f>
        <v>0</v>
      </c>
      <c r="AY286" s="109">
        <f>1*IF(AND(AY283=C283,AW286=D286),1,0)</f>
        <v>0</v>
      </c>
      <c r="AZ286" s="109">
        <f>1*IF(AND(AZ283=C283,AW286=D286),1,0)</f>
        <v>0</v>
      </c>
      <c r="BA286" s="109">
        <f>1*IF(AND(BA283=C283,AW286=D286),1,0)</f>
        <v>0</v>
      </c>
      <c r="BB286" s="109">
        <f>1*IF(AND(BB283=C283,AW286=D286),1,0)</f>
        <v>0</v>
      </c>
      <c r="BC286" s="109">
        <f>1*IF(AND(BC283=C283,AW286=D286),1,0)</f>
        <v>0</v>
      </c>
      <c r="BD286" s="109">
        <f>1*IF(AND(BD283=C283,AW286=D286),1,0)</f>
        <v>0</v>
      </c>
      <c r="BE286" s="109">
        <f>1*IF(AND(BE283=C283,AW286=D286),1,0)</f>
        <v>0</v>
      </c>
      <c r="BF286" s="109">
        <f>1*IF(AND(BF283=C283,AW286=D286),1,0)</f>
        <v>0</v>
      </c>
      <c r="BG286" s="109">
        <f>1*IF(AND(BG283=C283,AW286=D286),1,0)</f>
        <v>0</v>
      </c>
    </row>
    <row r="287" spans="1:57" ht="12.75">
      <c r="A287" s="30"/>
      <c r="B287" s="31"/>
      <c r="T287" s="32"/>
      <c r="W287" s="92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I287" s="106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U287" s="80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</row>
    <row r="288" spans="1:20" ht="12.75">
      <c r="A288" s="30"/>
      <c r="B288" s="31"/>
      <c r="C288" s="41"/>
      <c r="D288" s="104"/>
      <c r="E288" s="41"/>
      <c r="F288" s="41"/>
      <c r="G288" s="41"/>
      <c r="T288" s="32"/>
    </row>
    <row r="289" spans="1:68" s="47" customFormat="1" ht="23.25">
      <c r="A289" s="42"/>
      <c r="B289" s="43">
        <f>IF(COUNTIF(E290:S290,"&gt;0")&gt;=6,"Cartão com","")</f>
      </c>
      <c r="C289" s="44">
        <f>IF(COUNTIF(E290:S290,"&gt;0")&gt;=6,COUNTIF(E290:S290,"&gt;0"),"")</f>
      </c>
      <c r="D289" s="102">
        <f>IF(COUNTIF(E290:S290,"&gt;0")&gt;=6,"dezenas","")</f>
      </c>
      <c r="E289" s="45">
        <v>1</v>
      </c>
      <c r="F289" s="46">
        <v>2</v>
      </c>
      <c r="G289" s="46">
        <v>3</v>
      </c>
      <c r="H289" s="45">
        <v>4</v>
      </c>
      <c r="I289" s="45">
        <v>5</v>
      </c>
      <c r="J289" s="45">
        <v>6</v>
      </c>
      <c r="K289" s="45">
        <v>7</v>
      </c>
      <c r="L289" s="45">
        <v>8</v>
      </c>
      <c r="M289" s="45">
        <v>9</v>
      </c>
      <c r="N289" s="45">
        <v>10</v>
      </c>
      <c r="O289" s="45">
        <v>11</v>
      </c>
      <c r="P289" s="45">
        <v>12</v>
      </c>
      <c r="Q289" s="45">
        <v>13</v>
      </c>
      <c r="R289" s="45">
        <v>14</v>
      </c>
      <c r="S289" s="45">
        <v>15</v>
      </c>
      <c r="T289" s="118"/>
      <c r="U289" s="128" t="s">
        <v>23</v>
      </c>
      <c r="V289" s="128" t="s">
        <v>24</v>
      </c>
      <c r="W289" s="128" t="s">
        <v>25</v>
      </c>
      <c r="Y289" s="121" t="s">
        <v>32</v>
      </c>
      <c r="Z289" s="122">
        <v>6</v>
      </c>
      <c r="AA289" s="122">
        <v>7</v>
      </c>
      <c r="AB289" s="122">
        <v>8</v>
      </c>
      <c r="AC289" s="122">
        <v>9</v>
      </c>
      <c r="AD289" s="122">
        <v>10</v>
      </c>
      <c r="AE289" s="122">
        <v>11</v>
      </c>
      <c r="AF289" s="122">
        <v>12</v>
      </c>
      <c r="AG289" s="122">
        <v>13</v>
      </c>
      <c r="AH289" s="122">
        <v>14</v>
      </c>
      <c r="AI289" s="122">
        <v>15</v>
      </c>
      <c r="AJ289" s="123"/>
      <c r="AK289" s="121" t="s">
        <v>33</v>
      </c>
      <c r="AL289" s="108">
        <v>6</v>
      </c>
      <c r="AM289" s="108">
        <v>7</v>
      </c>
      <c r="AN289" s="108">
        <v>8</v>
      </c>
      <c r="AO289" s="108">
        <v>9</v>
      </c>
      <c r="AP289" s="108">
        <v>10</v>
      </c>
      <c r="AQ289" s="108">
        <v>11</v>
      </c>
      <c r="AR289" s="108">
        <v>12</v>
      </c>
      <c r="AS289" s="108">
        <v>13</v>
      </c>
      <c r="AT289" s="108">
        <v>14</v>
      </c>
      <c r="AU289" s="108">
        <v>15</v>
      </c>
      <c r="AV289" s="123"/>
      <c r="AW289" s="121" t="s">
        <v>34</v>
      </c>
      <c r="AX289" s="108">
        <v>6</v>
      </c>
      <c r="AY289" s="108">
        <v>7</v>
      </c>
      <c r="AZ289" s="108">
        <v>8</v>
      </c>
      <c r="BA289" s="108">
        <v>9</v>
      </c>
      <c r="BB289" s="108">
        <v>10</v>
      </c>
      <c r="BC289" s="108">
        <v>11</v>
      </c>
      <c r="BD289" s="108">
        <v>12</v>
      </c>
      <c r="BE289" s="108">
        <v>13</v>
      </c>
      <c r="BF289" s="108">
        <v>14</v>
      </c>
      <c r="BG289" s="108">
        <v>15</v>
      </c>
      <c r="BI289" s="174" t="s">
        <v>54</v>
      </c>
      <c r="BJ289" s="226" t="s">
        <v>69</v>
      </c>
      <c r="BK289" s="226" t="s">
        <v>70</v>
      </c>
      <c r="BL289" s="226" t="s">
        <v>71</v>
      </c>
      <c r="BM289" s="226" t="s">
        <v>72</v>
      </c>
      <c r="BN289" s="226" t="s">
        <v>57</v>
      </c>
      <c r="BO289" s="226" t="s">
        <v>58</v>
      </c>
      <c r="BP289" s="226" t="s">
        <v>25</v>
      </c>
    </row>
    <row r="290" spans="1:68" s="51" customFormat="1" ht="18">
      <c r="A290" s="48" t="str">
        <f>A284</f>
        <v>Grupo</v>
      </c>
      <c r="B290" s="49" t="s">
        <v>12</v>
      </c>
      <c r="C290" s="50" t="s">
        <v>2</v>
      </c>
      <c r="D290" s="97" t="s">
        <v>15</v>
      </c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119"/>
      <c r="U290" s="127">
        <f>SUM(Z290:AI292)</f>
        <v>0</v>
      </c>
      <c r="V290" s="127">
        <f>SUM(AL290:AU292)</f>
        <v>0</v>
      </c>
      <c r="W290" s="127">
        <f>SUM(AX290:BG292)</f>
        <v>0</v>
      </c>
      <c r="Y290" s="122">
        <v>4</v>
      </c>
      <c r="Z290" s="109">
        <f>1*IF(AND(Z289=C289,Y290=D292),1,0)</f>
        <v>0</v>
      </c>
      <c r="AA290" s="109">
        <f>3*IF(AND(AA289=C289,Y290=D292),1,0)</f>
        <v>0</v>
      </c>
      <c r="AB290" s="109">
        <f>6*IF(AND(AB289=C289,Y290=D292),1,0)</f>
        <v>0</v>
      </c>
      <c r="AC290" s="109">
        <f>10*IF(AND(AC289=C289,Y290=D292),1,0)</f>
        <v>0</v>
      </c>
      <c r="AD290" s="109">
        <f>15*IF(AND(AD289=C289,Y290=D292),1,0)</f>
        <v>0</v>
      </c>
      <c r="AE290" s="109">
        <f>21*IF(AND(AE289=C289,Y290=D292),1,0)</f>
        <v>0</v>
      </c>
      <c r="AF290" s="109">
        <f>28*IF(AND(AF289=C289,Y290=D292),1,0)</f>
        <v>0</v>
      </c>
      <c r="AG290" s="109">
        <f>36*IF(AND(AG289=C289,Y290=D292),1,0)</f>
        <v>0</v>
      </c>
      <c r="AH290" s="109">
        <f>45*IF(AND(AH289=C289,Y290=D292),1,0)</f>
        <v>0</v>
      </c>
      <c r="AI290" s="109">
        <f>55*IF(AND(AI289=C289,Y290=D292),1,0)</f>
        <v>0</v>
      </c>
      <c r="AJ290" s="124"/>
      <c r="AK290" s="109">
        <v>4</v>
      </c>
      <c r="AL290" s="109">
        <v>0</v>
      </c>
      <c r="AM290" s="109">
        <v>0</v>
      </c>
      <c r="AN290" s="109">
        <v>0</v>
      </c>
      <c r="AO290" s="109">
        <v>0</v>
      </c>
      <c r="AP290" s="109">
        <v>0</v>
      </c>
      <c r="AQ290" s="109">
        <v>0</v>
      </c>
      <c r="AR290" s="109">
        <v>0</v>
      </c>
      <c r="AS290" s="109">
        <v>0</v>
      </c>
      <c r="AT290" s="109">
        <v>0</v>
      </c>
      <c r="AU290" s="109">
        <v>0</v>
      </c>
      <c r="AV290" s="124"/>
      <c r="AW290" s="109">
        <v>4</v>
      </c>
      <c r="AX290" s="109">
        <v>0</v>
      </c>
      <c r="AY290" s="109">
        <v>0</v>
      </c>
      <c r="AZ290" s="109">
        <v>0</v>
      </c>
      <c r="BA290" s="109">
        <v>0</v>
      </c>
      <c r="BB290" s="109">
        <v>0</v>
      </c>
      <c r="BC290" s="109">
        <v>0</v>
      </c>
      <c r="BD290" s="109">
        <v>0</v>
      </c>
      <c r="BE290" s="109">
        <v>0</v>
      </c>
      <c r="BF290" s="109">
        <v>0</v>
      </c>
      <c r="BG290" s="109">
        <v>0</v>
      </c>
      <c r="BI290" s="176"/>
      <c r="BJ290" s="175">
        <f aca="true" t="shared" si="92" ref="BJ290:BP290">IF($D291="","",IF($D291=BJ289,"X",""))</f>
      </c>
      <c r="BK290" s="175">
        <f t="shared" si="92"/>
      </c>
      <c r="BL290" s="175">
        <f t="shared" si="92"/>
      </c>
      <c r="BM290" s="175">
        <f t="shared" si="92"/>
      </c>
      <c r="BN290" s="175">
        <f t="shared" si="92"/>
      </c>
      <c r="BO290" s="175">
        <f t="shared" si="92"/>
      </c>
      <c r="BP290" s="175">
        <f t="shared" si="92"/>
      </c>
    </row>
    <row r="291" spans="1:68" s="55" customFormat="1" ht="12.75">
      <c r="A291" s="52" t="str">
        <f>A285</f>
        <v>001</v>
      </c>
      <c r="B291" s="53">
        <f>IF(AND(C289&gt;=6,C289&lt;&gt;"",B$27&lt;&gt;""),B$27,"")</f>
      </c>
      <c r="C291" s="38">
        <f>IF(AND(C289&gt;0,C289&lt;&gt;"",C$27&lt;&gt;""),C$27,"")</f>
      </c>
      <c r="D291" s="201">
        <f>IF(AND(C289&gt;=6,B291&lt;&gt;"",C291&lt;&gt;""),CHOOSE(SUM(E291:S291)+1,"0","1","2","3","Quadra","Quina","SENA","Verifique","Verifique","Verifique","Verifique","Verifique","Verifique","Verifique","Verifique","Verifique"),"")</f>
      </c>
      <c r="E291" s="54">
        <f aca="true" t="shared" si="93" ref="E291:S291">IF(E290&lt;&gt;"",IF(SUMIF($E$27:$J$27,E290,$E$27:$J$27)=E290,1,0),0)</f>
        <v>0</v>
      </c>
      <c r="F291" s="54">
        <f t="shared" si="93"/>
        <v>0</v>
      </c>
      <c r="G291" s="54">
        <f t="shared" si="93"/>
        <v>0</v>
      </c>
      <c r="H291" s="54">
        <f t="shared" si="93"/>
        <v>0</v>
      </c>
      <c r="I291" s="54">
        <f t="shared" si="93"/>
        <v>0</v>
      </c>
      <c r="J291" s="54">
        <f t="shared" si="93"/>
        <v>0</v>
      </c>
      <c r="K291" s="54">
        <f t="shared" si="93"/>
        <v>0</v>
      </c>
      <c r="L291" s="54">
        <f t="shared" si="93"/>
        <v>0</v>
      </c>
      <c r="M291" s="54">
        <f t="shared" si="93"/>
        <v>0</v>
      </c>
      <c r="N291" s="54">
        <f t="shared" si="93"/>
        <v>0</v>
      </c>
      <c r="O291" s="54">
        <f t="shared" si="93"/>
        <v>0</v>
      </c>
      <c r="P291" s="54">
        <f t="shared" si="93"/>
        <v>0</v>
      </c>
      <c r="Q291" s="54">
        <f t="shared" si="93"/>
        <v>0</v>
      </c>
      <c r="R291" s="54">
        <f t="shared" si="93"/>
        <v>0</v>
      </c>
      <c r="S291" s="54">
        <f t="shared" si="93"/>
        <v>0</v>
      </c>
      <c r="T291" s="120"/>
      <c r="Y291" s="125">
        <v>5</v>
      </c>
      <c r="Z291" s="126">
        <v>0</v>
      </c>
      <c r="AA291" s="109">
        <f>5*IF(AND(AA289=C289,Y291=D292),1,0)</f>
        <v>0</v>
      </c>
      <c r="AB291" s="109">
        <f>15*IF(AND(AB289=C289,Y291=D292),1,0)</f>
        <v>0</v>
      </c>
      <c r="AC291" s="109">
        <f>30*IF(AND(AC289=C289,Y291=D292),1,0)</f>
        <v>0</v>
      </c>
      <c r="AD291" s="109">
        <f>50*IF(AND(AD289=C289,Y291=D292),1,0)</f>
        <v>0</v>
      </c>
      <c r="AE291" s="109">
        <f>75*IF(AND(AE289=C289,Y291=D292),1,0)</f>
        <v>0</v>
      </c>
      <c r="AF291" s="109">
        <f>105*IF(AND(AF289=C289,Y291=D292),1,0)</f>
        <v>0</v>
      </c>
      <c r="AG291" s="109">
        <f>140*IF(AND(AG289=C289,Y291=D292),1,0)</f>
        <v>0</v>
      </c>
      <c r="AH291" s="109">
        <f>180*IF(AND(AH289=C289,Y291=D292),1,0)</f>
        <v>0</v>
      </c>
      <c r="AI291" s="109">
        <f>225*IF(AND(AI289=C289,Y291=D292),1,0)</f>
        <v>0</v>
      </c>
      <c r="AJ291" s="126"/>
      <c r="AK291" s="126">
        <v>5</v>
      </c>
      <c r="AL291" s="109">
        <f>1*IF(AND(AL289=C289,AK291=D292),1,0)</f>
        <v>0</v>
      </c>
      <c r="AM291" s="109">
        <f>2*IF(AND(AM289=C289,AK291=D292),1,0)</f>
        <v>0</v>
      </c>
      <c r="AN291" s="109">
        <f>3*IF(AND(AN289=C289,AK291=D292),1,0)</f>
        <v>0</v>
      </c>
      <c r="AO291" s="109">
        <f>4*IF(AND(AO289=C289,AK291=D292),1,0)</f>
        <v>0</v>
      </c>
      <c r="AP291" s="109">
        <f>5*IF(AND(AP289=C289,AK291=D292),1,0)</f>
        <v>0</v>
      </c>
      <c r="AQ291" s="109">
        <f>6*IF(AND(AQ289=C289,AK291=D292),1,0)</f>
        <v>0</v>
      </c>
      <c r="AR291" s="109">
        <f>7*IF(AND(AR289=C289,AK291=D292),1,0)</f>
        <v>0</v>
      </c>
      <c r="AS291" s="109">
        <f>8*IF(AND(AS289=C289,AK291=D292),1,0)</f>
        <v>0</v>
      </c>
      <c r="AT291" s="109">
        <f>9*IF(AND(AT289=C289,AK291=D292),1,0)</f>
        <v>0</v>
      </c>
      <c r="AU291" s="109">
        <f>10*IF(AND(AU289=C289,AK291=D292),1,0)</f>
        <v>0</v>
      </c>
      <c r="AV291" s="126"/>
      <c r="AW291" s="126">
        <v>5</v>
      </c>
      <c r="AX291" s="109">
        <v>0</v>
      </c>
      <c r="AY291" s="109">
        <v>0</v>
      </c>
      <c r="AZ291" s="109">
        <v>0</v>
      </c>
      <c r="BA291" s="109">
        <v>0</v>
      </c>
      <c r="BB291" s="109">
        <v>0</v>
      </c>
      <c r="BC291" s="109">
        <v>0</v>
      </c>
      <c r="BD291" s="109">
        <v>0</v>
      </c>
      <c r="BE291" s="109">
        <v>0</v>
      </c>
      <c r="BF291" s="109">
        <v>0</v>
      </c>
      <c r="BG291" s="109">
        <v>0</v>
      </c>
      <c r="BI291" s="176"/>
      <c r="BJ291" s="176"/>
      <c r="BK291" s="176"/>
      <c r="BL291" s="176"/>
      <c r="BM291" s="176"/>
      <c r="BN291" s="176"/>
      <c r="BO291" s="176"/>
      <c r="BP291" s="176"/>
    </row>
    <row r="292" spans="1:59" ht="15">
      <c r="A292" s="56"/>
      <c r="B292" s="206" t="s">
        <v>62</v>
      </c>
      <c r="C292" s="208">
        <f>C286+1</f>
        <v>44</v>
      </c>
      <c r="D292" s="129">
        <f>SUM(E291:S291)</f>
        <v>0</v>
      </c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17"/>
      <c r="U292" s="82"/>
      <c r="V292" s="117"/>
      <c r="W292" s="117"/>
      <c r="Y292" s="122">
        <v>6</v>
      </c>
      <c r="Z292" s="108">
        <v>0</v>
      </c>
      <c r="AA292" s="109">
        <v>0</v>
      </c>
      <c r="AB292" s="109">
        <f>15*IF(AND(AB289=C289,Y292=D292),1,0)</f>
        <v>0</v>
      </c>
      <c r="AC292" s="109">
        <f>45*IF(AND(AC289=C289,Y292=D292),1,0)</f>
        <v>0</v>
      </c>
      <c r="AD292" s="109">
        <f>90*IF(AND(AD289=C289,Y292=D292),1,0)</f>
        <v>0</v>
      </c>
      <c r="AE292" s="109">
        <f>150*IF(AND(AE289=C289,Y292=D292),1,0)</f>
        <v>0</v>
      </c>
      <c r="AF292" s="109">
        <f>225*IF(AND(AF289=C289,Y292=D292),1,0)</f>
        <v>0</v>
      </c>
      <c r="AG292" s="109">
        <f>315*IF(AND(AG289=C289,Y292=D292),1,0)</f>
        <v>0</v>
      </c>
      <c r="AH292" s="109">
        <f>420*IF(AND(AH289=C289,Y292=D292),1,0)</f>
        <v>0</v>
      </c>
      <c r="AI292" s="109">
        <f>540*IF(AND(AI289=C289,Y292=D292),1,0)</f>
        <v>0</v>
      </c>
      <c r="AJ292" s="108"/>
      <c r="AK292" s="108">
        <v>6</v>
      </c>
      <c r="AL292" s="108">
        <v>0</v>
      </c>
      <c r="AM292" s="109">
        <f>6*IF(AND(AM289=C289,AK292=D292),1,0)</f>
        <v>0</v>
      </c>
      <c r="AN292" s="109">
        <f>12*IF(AND(AN289=C289,AK292=D292),1,0)</f>
        <v>0</v>
      </c>
      <c r="AO292" s="109">
        <f>18*IF(AND(AO289=C289,AK292=D292),1,0)</f>
        <v>0</v>
      </c>
      <c r="AP292" s="109">
        <f>24*IF(AND(AP289=C289,AK292=D292),1,0)</f>
        <v>0</v>
      </c>
      <c r="AQ292" s="109">
        <f>30*IF(AND(AQ289=C289,AK292=D292),1,0)</f>
        <v>0</v>
      </c>
      <c r="AR292" s="109">
        <f>36*IF(AND(AR289=C289,AK292=D292),1,0)</f>
        <v>0</v>
      </c>
      <c r="AS292" s="109">
        <f>42*IF(AND(AS289=C289,AK292=D292),1,0)</f>
        <v>0</v>
      </c>
      <c r="AT292" s="109">
        <f>48*IF(AND(AT289=C289,AK292=D292),1,0)</f>
        <v>0</v>
      </c>
      <c r="AU292" s="109">
        <f>54*IF(AND(AU289=C289,AK292=D292),1,0)</f>
        <v>0</v>
      </c>
      <c r="AV292" s="108"/>
      <c r="AW292" s="108">
        <v>6</v>
      </c>
      <c r="AX292" s="109">
        <f>1*IF(AND(AX289=C289,AW292=D292),1,0)</f>
        <v>0</v>
      </c>
      <c r="AY292" s="109">
        <f>1*IF(AND(AY289=C289,AW292=D292),1,0)</f>
        <v>0</v>
      </c>
      <c r="AZ292" s="109">
        <f>1*IF(AND(AZ289=C289,AW292=D292),1,0)</f>
        <v>0</v>
      </c>
      <c r="BA292" s="109">
        <f>1*IF(AND(BA289=C289,AW292=D292),1,0)</f>
        <v>0</v>
      </c>
      <c r="BB292" s="109">
        <f>1*IF(AND(BB289=C289,AW292=D292),1,0)</f>
        <v>0</v>
      </c>
      <c r="BC292" s="109">
        <f>1*IF(AND(BC289=C289,AW292=D292),1,0)</f>
        <v>0</v>
      </c>
      <c r="BD292" s="109">
        <f>1*IF(AND(BD289=C289,AW292=D292),1,0)</f>
        <v>0</v>
      </c>
      <c r="BE292" s="109">
        <f>1*IF(AND(BE289=C289,AW292=D292),1,0)</f>
        <v>0</v>
      </c>
      <c r="BF292" s="109">
        <f>1*IF(AND(BF289=C289,AW292=D292),1,0)</f>
        <v>0</v>
      </c>
      <c r="BG292" s="109">
        <f>1*IF(AND(BG289=C289,AW292=D292),1,0)</f>
        <v>0</v>
      </c>
    </row>
    <row r="293" spans="1:57" ht="12.75">
      <c r="A293" s="30"/>
      <c r="B293" s="31"/>
      <c r="T293" s="32"/>
      <c r="W293" s="92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I293" s="106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U293" s="80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</row>
    <row r="294" spans="1:20" ht="12.75">
      <c r="A294" s="30"/>
      <c r="B294" s="31"/>
      <c r="C294" s="41"/>
      <c r="D294" s="104"/>
      <c r="E294" s="41"/>
      <c r="F294" s="41"/>
      <c r="G294" s="41"/>
      <c r="T294" s="32"/>
    </row>
    <row r="295" spans="1:68" s="47" customFormat="1" ht="23.25">
      <c r="A295" s="42"/>
      <c r="B295" s="43">
        <f>IF(COUNTIF(E296:S296,"&gt;0")&gt;=6,"Cartão com","")</f>
      </c>
      <c r="C295" s="44">
        <f>IF(COUNTIF(E296:S296,"&gt;0")&gt;=6,COUNTIF(E296:S296,"&gt;0"),"")</f>
      </c>
      <c r="D295" s="102">
        <f>IF(COUNTIF(E296:S296,"&gt;0")&gt;=6,"dezenas","")</f>
      </c>
      <c r="E295" s="45">
        <v>1</v>
      </c>
      <c r="F295" s="46">
        <v>2</v>
      </c>
      <c r="G295" s="46">
        <v>3</v>
      </c>
      <c r="H295" s="45">
        <v>4</v>
      </c>
      <c r="I295" s="45">
        <v>5</v>
      </c>
      <c r="J295" s="45">
        <v>6</v>
      </c>
      <c r="K295" s="45">
        <v>7</v>
      </c>
      <c r="L295" s="45">
        <v>8</v>
      </c>
      <c r="M295" s="45">
        <v>9</v>
      </c>
      <c r="N295" s="45">
        <v>10</v>
      </c>
      <c r="O295" s="45">
        <v>11</v>
      </c>
      <c r="P295" s="45">
        <v>12</v>
      </c>
      <c r="Q295" s="45">
        <v>13</v>
      </c>
      <c r="R295" s="45">
        <v>14</v>
      </c>
      <c r="S295" s="45">
        <v>15</v>
      </c>
      <c r="T295" s="118"/>
      <c r="U295" s="128" t="s">
        <v>23</v>
      </c>
      <c r="V295" s="128" t="s">
        <v>24</v>
      </c>
      <c r="W295" s="128" t="s">
        <v>25</v>
      </c>
      <c r="Y295" s="121" t="s">
        <v>32</v>
      </c>
      <c r="Z295" s="122">
        <v>6</v>
      </c>
      <c r="AA295" s="122">
        <v>7</v>
      </c>
      <c r="AB295" s="122">
        <v>8</v>
      </c>
      <c r="AC295" s="122">
        <v>9</v>
      </c>
      <c r="AD295" s="122">
        <v>10</v>
      </c>
      <c r="AE295" s="122">
        <v>11</v>
      </c>
      <c r="AF295" s="122">
        <v>12</v>
      </c>
      <c r="AG295" s="122">
        <v>13</v>
      </c>
      <c r="AH295" s="122">
        <v>14</v>
      </c>
      <c r="AI295" s="122">
        <v>15</v>
      </c>
      <c r="AJ295" s="123"/>
      <c r="AK295" s="121" t="s">
        <v>33</v>
      </c>
      <c r="AL295" s="108">
        <v>6</v>
      </c>
      <c r="AM295" s="108">
        <v>7</v>
      </c>
      <c r="AN295" s="108">
        <v>8</v>
      </c>
      <c r="AO295" s="108">
        <v>9</v>
      </c>
      <c r="AP295" s="108">
        <v>10</v>
      </c>
      <c r="AQ295" s="108">
        <v>11</v>
      </c>
      <c r="AR295" s="108">
        <v>12</v>
      </c>
      <c r="AS295" s="108">
        <v>13</v>
      </c>
      <c r="AT295" s="108">
        <v>14</v>
      </c>
      <c r="AU295" s="108">
        <v>15</v>
      </c>
      <c r="AV295" s="123"/>
      <c r="AW295" s="121" t="s">
        <v>34</v>
      </c>
      <c r="AX295" s="108">
        <v>6</v>
      </c>
      <c r="AY295" s="108">
        <v>7</v>
      </c>
      <c r="AZ295" s="108">
        <v>8</v>
      </c>
      <c r="BA295" s="108">
        <v>9</v>
      </c>
      <c r="BB295" s="108">
        <v>10</v>
      </c>
      <c r="BC295" s="108">
        <v>11</v>
      </c>
      <c r="BD295" s="108">
        <v>12</v>
      </c>
      <c r="BE295" s="108">
        <v>13</v>
      </c>
      <c r="BF295" s="108">
        <v>14</v>
      </c>
      <c r="BG295" s="108">
        <v>15</v>
      </c>
      <c r="BI295" s="174" t="s">
        <v>54</v>
      </c>
      <c r="BJ295" s="226" t="s">
        <v>69</v>
      </c>
      <c r="BK295" s="226" t="s">
        <v>70</v>
      </c>
      <c r="BL295" s="226" t="s">
        <v>71</v>
      </c>
      <c r="BM295" s="226" t="s">
        <v>72</v>
      </c>
      <c r="BN295" s="226" t="s">
        <v>57</v>
      </c>
      <c r="BO295" s="226" t="s">
        <v>58</v>
      </c>
      <c r="BP295" s="226" t="s">
        <v>25</v>
      </c>
    </row>
    <row r="296" spans="1:68" s="51" customFormat="1" ht="18">
      <c r="A296" s="48" t="str">
        <f>A290</f>
        <v>Grupo</v>
      </c>
      <c r="B296" s="49" t="s">
        <v>12</v>
      </c>
      <c r="C296" s="50" t="s">
        <v>2</v>
      </c>
      <c r="D296" s="97" t="s">
        <v>15</v>
      </c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119"/>
      <c r="U296" s="127">
        <f>SUM(Z296:AI298)</f>
        <v>0</v>
      </c>
      <c r="V296" s="127">
        <f>SUM(AL296:AU298)</f>
        <v>0</v>
      </c>
      <c r="W296" s="127">
        <f>SUM(AX296:BG298)</f>
        <v>0</v>
      </c>
      <c r="Y296" s="122">
        <v>4</v>
      </c>
      <c r="Z296" s="109">
        <f>1*IF(AND(Z295=C295,Y296=D298),1,0)</f>
        <v>0</v>
      </c>
      <c r="AA296" s="109">
        <f>3*IF(AND(AA295=C295,Y296=D298),1,0)</f>
        <v>0</v>
      </c>
      <c r="AB296" s="109">
        <f>6*IF(AND(AB295=C295,Y296=D298),1,0)</f>
        <v>0</v>
      </c>
      <c r="AC296" s="109">
        <f>10*IF(AND(AC295=C295,Y296=D298),1,0)</f>
        <v>0</v>
      </c>
      <c r="AD296" s="109">
        <f>15*IF(AND(AD295=C295,Y296=D298),1,0)</f>
        <v>0</v>
      </c>
      <c r="AE296" s="109">
        <f>21*IF(AND(AE295=C295,Y296=D298),1,0)</f>
        <v>0</v>
      </c>
      <c r="AF296" s="109">
        <f>28*IF(AND(AF295=C295,Y296=D298),1,0)</f>
        <v>0</v>
      </c>
      <c r="AG296" s="109">
        <f>36*IF(AND(AG295=C295,Y296=D298),1,0)</f>
        <v>0</v>
      </c>
      <c r="AH296" s="109">
        <f>45*IF(AND(AH295=C295,Y296=D298),1,0)</f>
        <v>0</v>
      </c>
      <c r="AI296" s="109">
        <f>55*IF(AND(AI295=C295,Y296=D298),1,0)</f>
        <v>0</v>
      </c>
      <c r="AJ296" s="124"/>
      <c r="AK296" s="109">
        <v>4</v>
      </c>
      <c r="AL296" s="109">
        <v>0</v>
      </c>
      <c r="AM296" s="109">
        <v>0</v>
      </c>
      <c r="AN296" s="109">
        <v>0</v>
      </c>
      <c r="AO296" s="109">
        <v>0</v>
      </c>
      <c r="AP296" s="109">
        <v>0</v>
      </c>
      <c r="AQ296" s="109">
        <v>0</v>
      </c>
      <c r="AR296" s="109">
        <v>0</v>
      </c>
      <c r="AS296" s="109">
        <v>0</v>
      </c>
      <c r="AT296" s="109">
        <v>0</v>
      </c>
      <c r="AU296" s="109">
        <v>0</v>
      </c>
      <c r="AV296" s="124"/>
      <c r="AW296" s="109">
        <v>4</v>
      </c>
      <c r="AX296" s="109">
        <v>0</v>
      </c>
      <c r="AY296" s="109">
        <v>0</v>
      </c>
      <c r="AZ296" s="109">
        <v>0</v>
      </c>
      <c r="BA296" s="109">
        <v>0</v>
      </c>
      <c r="BB296" s="109">
        <v>0</v>
      </c>
      <c r="BC296" s="109">
        <v>0</v>
      </c>
      <c r="BD296" s="109">
        <v>0</v>
      </c>
      <c r="BE296" s="109">
        <v>0</v>
      </c>
      <c r="BF296" s="109">
        <v>0</v>
      </c>
      <c r="BG296" s="109">
        <v>0</v>
      </c>
      <c r="BI296" s="176"/>
      <c r="BJ296" s="175">
        <f aca="true" t="shared" si="94" ref="BJ296:BP296">IF($D297="","",IF($D297=BJ295,"X",""))</f>
      </c>
      <c r="BK296" s="175">
        <f t="shared" si="94"/>
      </c>
      <c r="BL296" s="175">
        <f t="shared" si="94"/>
      </c>
      <c r="BM296" s="175">
        <f t="shared" si="94"/>
      </c>
      <c r="BN296" s="175">
        <f t="shared" si="94"/>
      </c>
      <c r="BO296" s="175">
        <f t="shared" si="94"/>
      </c>
      <c r="BP296" s="175">
        <f t="shared" si="94"/>
      </c>
    </row>
    <row r="297" spans="1:68" s="55" customFormat="1" ht="12.75">
      <c r="A297" s="52" t="str">
        <f>A291</f>
        <v>001</v>
      </c>
      <c r="B297" s="53">
        <f>IF(AND(C295&gt;=6,C295&lt;&gt;"",B$27&lt;&gt;""),B$27,"")</f>
      </c>
      <c r="C297" s="38">
        <f>IF(AND(C295&gt;0,C295&lt;&gt;"",C$27&lt;&gt;""),C$27,"")</f>
      </c>
      <c r="D297" s="201">
        <f>IF(AND(C295&gt;=6,B297&lt;&gt;"",C297&lt;&gt;""),CHOOSE(SUM(E297:S297)+1,"0","1","2","3","Quadra","Quina","SENA","Verifique","Verifique","Verifique","Verifique","Verifique","Verifique","Verifique","Verifique","Verifique"),"")</f>
      </c>
      <c r="E297" s="54">
        <f aca="true" t="shared" si="95" ref="E297:S297">IF(E296&lt;&gt;"",IF(SUMIF($E$27:$J$27,E296,$E$27:$J$27)=E296,1,0),0)</f>
        <v>0</v>
      </c>
      <c r="F297" s="54">
        <f t="shared" si="95"/>
        <v>0</v>
      </c>
      <c r="G297" s="54">
        <f t="shared" si="95"/>
        <v>0</v>
      </c>
      <c r="H297" s="54">
        <f t="shared" si="95"/>
        <v>0</v>
      </c>
      <c r="I297" s="54">
        <f t="shared" si="95"/>
        <v>0</v>
      </c>
      <c r="J297" s="54">
        <f t="shared" si="95"/>
        <v>0</v>
      </c>
      <c r="K297" s="54">
        <f t="shared" si="95"/>
        <v>0</v>
      </c>
      <c r="L297" s="54">
        <f t="shared" si="95"/>
        <v>0</v>
      </c>
      <c r="M297" s="54">
        <f t="shared" si="95"/>
        <v>0</v>
      </c>
      <c r="N297" s="54">
        <f t="shared" si="95"/>
        <v>0</v>
      </c>
      <c r="O297" s="54">
        <f t="shared" si="95"/>
        <v>0</v>
      </c>
      <c r="P297" s="54">
        <f t="shared" si="95"/>
        <v>0</v>
      </c>
      <c r="Q297" s="54">
        <f t="shared" si="95"/>
        <v>0</v>
      </c>
      <c r="R297" s="54">
        <f t="shared" si="95"/>
        <v>0</v>
      </c>
      <c r="S297" s="54">
        <f t="shared" si="95"/>
        <v>0</v>
      </c>
      <c r="T297" s="120"/>
      <c r="Y297" s="125">
        <v>5</v>
      </c>
      <c r="Z297" s="126">
        <v>0</v>
      </c>
      <c r="AA297" s="109">
        <f>5*IF(AND(AA295=C295,Y297=D298),1,0)</f>
        <v>0</v>
      </c>
      <c r="AB297" s="109">
        <f>15*IF(AND(AB295=C295,Y297=D298),1,0)</f>
        <v>0</v>
      </c>
      <c r="AC297" s="109">
        <f>30*IF(AND(AC295=C295,Y297=D298),1,0)</f>
        <v>0</v>
      </c>
      <c r="AD297" s="109">
        <f>50*IF(AND(AD295=C295,Y297=D298),1,0)</f>
        <v>0</v>
      </c>
      <c r="AE297" s="109">
        <f>75*IF(AND(AE295=C295,Y297=D298),1,0)</f>
        <v>0</v>
      </c>
      <c r="AF297" s="109">
        <f>105*IF(AND(AF295=C295,Y297=D298),1,0)</f>
        <v>0</v>
      </c>
      <c r="AG297" s="109">
        <f>140*IF(AND(AG295=C295,Y297=D298),1,0)</f>
        <v>0</v>
      </c>
      <c r="AH297" s="109">
        <f>180*IF(AND(AH295=C295,Y297=D298),1,0)</f>
        <v>0</v>
      </c>
      <c r="AI297" s="109">
        <f>225*IF(AND(AI295=C295,Y297=D298),1,0)</f>
        <v>0</v>
      </c>
      <c r="AJ297" s="126"/>
      <c r="AK297" s="126">
        <v>5</v>
      </c>
      <c r="AL297" s="109">
        <f>1*IF(AND(AL295=C295,AK297=D298),1,0)</f>
        <v>0</v>
      </c>
      <c r="AM297" s="109">
        <f>2*IF(AND(AM295=C295,AK297=D298),1,0)</f>
        <v>0</v>
      </c>
      <c r="AN297" s="109">
        <f>3*IF(AND(AN295=C295,AK297=D298),1,0)</f>
        <v>0</v>
      </c>
      <c r="AO297" s="109">
        <f>4*IF(AND(AO295=C295,AK297=D298),1,0)</f>
        <v>0</v>
      </c>
      <c r="AP297" s="109">
        <f>5*IF(AND(AP295=C295,AK297=D298),1,0)</f>
        <v>0</v>
      </c>
      <c r="AQ297" s="109">
        <f>6*IF(AND(AQ295=C295,AK297=D298),1,0)</f>
        <v>0</v>
      </c>
      <c r="AR297" s="109">
        <f>7*IF(AND(AR295=C295,AK297=D298),1,0)</f>
        <v>0</v>
      </c>
      <c r="AS297" s="109">
        <f>8*IF(AND(AS295=C295,AK297=D298),1,0)</f>
        <v>0</v>
      </c>
      <c r="AT297" s="109">
        <f>9*IF(AND(AT295=C295,AK297=D298),1,0)</f>
        <v>0</v>
      </c>
      <c r="AU297" s="109">
        <f>10*IF(AND(AU295=C295,AK297=D298),1,0)</f>
        <v>0</v>
      </c>
      <c r="AV297" s="126"/>
      <c r="AW297" s="126">
        <v>5</v>
      </c>
      <c r="AX297" s="109">
        <v>0</v>
      </c>
      <c r="AY297" s="109">
        <v>0</v>
      </c>
      <c r="AZ297" s="109">
        <v>0</v>
      </c>
      <c r="BA297" s="109">
        <v>0</v>
      </c>
      <c r="BB297" s="109">
        <v>0</v>
      </c>
      <c r="BC297" s="109">
        <v>0</v>
      </c>
      <c r="BD297" s="109">
        <v>0</v>
      </c>
      <c r="BE297" s="109">
        <v>0</v>
      </c>
      <c r="BF297" s="109">
        <v>0</v>
      </c>
      <c r="BG297" s="109">
        <v>0</v>
      </c>
      <c r="BI297" s="176"/>
      <c r="BJ297" s="176"/>
      <c r="BK297" s="176"/>
      <c r="BL297" s="176"/>
      <c r="BM297" s="176"/>
      <c r="BN297" s="176"/>
      <c r="BO297" s="176"/>
      <c r="BP297" s="176"/>
    </row>
    <row r="298" spans="1:59" ht="15">
      <c r="A298" s="56"/>
      <c r="B298" s="206" t="s">
        <v>62</v>
      </c>
      <c r="C298" s="208">
        <f>C292+1</f>
        <v>45</v>
      </c>
      <c r="D298" s="129">
        <f>SUM(E297:S297)</f>
        <v>0</v>
      </c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17"/>
      <c r="U298" s="82"/>
      <c r="V298" s="117"/>
      <c r="W298" s="117"/>
      <c r="Y298" s="122">
        <v>6</v>
      </c>
      <c r="Z298" s="108">
        <v>0</v>
      </c>
      <c r="AA298" s="109">
        <v>0</v>
      </c>
      <c r="AB298" s="109">
        <f>15*IF(AND(AB295=C295,Y298=D298),1,0)</f>
        <v>0</v>
      </c>
      <c r="AC298" s="109">
        <f>45*IF(AND(AC295=C295,Y298=D298),1,0)</f>
        <v>0</v>
      </c>
      <c r="AD298" s="109">
        <f>90*IF(AND(AD295=C295,Y298=D298),1,0)</f>
        <v>0</v>
      </c>
      <c r="AE298" s="109">
        <f>150*IF(AND(AE295=C295,Y298=D298),1,0)</f>
        <v>0</v>
      </c>
      <c r="AF298" s="109">
        <f>225*IF(AND(AF295=C295,Y298=D298),1,0)</f>
        <v>0</v>
      </c>
      <c r="AG298" s="109">
        <f>315*IF(AND(AG295=C295,Y298=D298),1,0)</f>
        <v>0</v>
      </c>
      <c r="AH298" s="109">
        <f>420*IF(AND(AH295=C295,Y298=D298),1,0)</f>
        <v>0</v>
      </c>
      <c r="AI298" s="109">
        <f>540*IF(AND(AI295=C295,Y298=D298),1,0)</f>
        <v>0</v>
      </c>
      <c r="AJ298" s="108"/>
      <c r="AK298" s="108">
        <v>6</v>
      </c>
      <c r="AL298" s="108">
        <v>0</v>
      </c>
      <c r="AM298" s="109">
        <f>6*IF(AND(AM295=C295,AK298=D298),1,0)</f>
        <v>0</v>
      </c>
      <c r="AN298" s="109">
        <f>12*IF(AND(AN295=C295,AK298=D298),1,0)</f>
        <v>0</v>
      </c>
      <c r="AO298" s="109">
        <f>18*IF(AND(AO295=C295,AK298=D298),1,0)</f>
        <v>0</v>
      </c>
      <c r="AP298" s="109">
        <f>24*IF(AND(AP295=C295,AK298=D298),1,0)</f>
        <v>0</v>
      </c>
      <c r="AQ298" s="109">
        <f>30*IF(AND(AQ295=C295,AK298=D298),1,0)</f>
        <v>0</v>
      </c>
      <c r="AR298" s="109">
        <f>36*IF(AND(AR295=C295,AK298=D298),1,0)</f>
        <v>0</v>
      </c>
      <c r="AS298" s="109">
        <f>42*IF(AND(AS295=C295,AK298=D298),1,0)</f>
        <v>0</v>
      </c>
      <c r="AT298" s="109">
        <f>48*IF(AND(AT295=C295,AK298=D298),1,0)</f>
        <v>0</v>
      </c>
      <c r="AU298" s="109">
        <f>54*IF(AND(AU295=C295,AK298=D298),1,0)</f>
        <v>0</v>
      </c>
      <c r="AV298" s="108"/>
      <c r="AW298" s="108">
        <v>6</v>
      </c>
      <c r="AX298" s="109">
        <f>1*IF(AND(AX295=C295,AW298=D298),1,0)</f>
        <v>0</v>
      </c>
      <c r="AY298" s="109">
        <f>1*IF(AND(AY295=C295,AW298=D298),1,0)</f>
        <v>0</v>
      </c>
      <c r="AZ298" s="109">
        <f>1*IF(AND(AZ295=C295,AW298=D298),1,0)</f>
        <v>0</v>
      </c>
      <c r="BA298" s="109">
        <f>1*IF(AND(BA295=C295,AW298=D298),1,0)</f>
        <v>0</v>
      </c>
      <c r="BB298" s="109">
        <f>1*IF(AND(BB295=C295,AW298=D298),1,0)</f>
        <v>0</v>
      </c>
      <c r="BC298" s="109">
        <f>1*IF(AND(BC295=C295,AW298=D298),1,0)</f>
        <v>0</v>
      </c>
      <c r="BD298" s="109">
        <f>1*IF(AND(BD295=C295,AW298=D298),1,0)</f>
        <v>0</v>
      </c>
      <c r="BE298" s="109">
        <f>1*IF(AND(BE295=C295,AW298=D298),1,0)</f>
        <v>0</v>
      </c>
      <c r="BF298" s="109">
        <f>1*IF(AND(BF295=C295,AW298=D298),1,0)</f>
        <v>0</v>
      </c>
      <c r="BG298" s="109">
        <f>1*IF(AND(BG295=C295,AW298=D298),1,0)</f>
        <v>0</v>
      </c>
    </row>
    <row r="299" spans="1:57" ht="12.75">
      <c r="A299" s="30"/>
      <c r="B299" s="31"/>
      <c r="T299" s="32"/>
      <c r="W299" s="92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I299" s="106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U299" s="80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</row>
    <row r="300" spans="1:20" ht="12.75">
      <c r="A300" s="30"/>
      <c r="B300" s="31"/>
      <c r="C300" s="41"/>
      <c r="D300" s="104"/>
      <c r="E300" s="41"/>
      <c r="F300" s="41"/>
      <c r="G300" s="41"/>
      <c r="T300" s="32"/>
    </row>
    <row r="301" spans="1:68" s="47" customFormat="1" ht="23.25">
      <c r="A301" s="42"/>
      <c r="B301" s="43">
        <f>IF(COUNTIF(E302:S302,"&gt;0")&gt;=6,"Cartão com","")</f>
      </c>
      <c r="C301" s="44">
        <f>IF(COUNTIF(E302:S302,"&gt;0")&gt;=6,COUNTIF(E302:S302,"&gt;0"),"")</f>
      </c>
      <c r="D301" s="102">
        <f>IF(COUNTIF(E302:S302,"&gt;0")&gt;=6,"dezenas","")</f>
      </c>
      <c r="E301" s="45">
        <v>1</v>
      </c>
      <c r="F301" s="46">
        <v>2</v>
      </c>
      <c r="G301" s="46">
        <v>3</v>
      </c>
      <c r="H301" s="45">
        <v>4</v>
      </c>
      <c r="I301" s="45">
        <v>5</v>
      </c>
      <c r="J301" s="45">
        <v>6</v>
      </c>
      <c r="K301" s="45">
        <v>7</v>
      </c>
      <c r="L301" s="45">
        <v>8</v>
      </c>
      <c r="M301" s="45">
        <v>9</v>
      </c>
      <c r="N301" s="45">
        <v>10</v>
      </c>
      <c r="O301" s="45">
        <v>11</v>
      </c>
      <c r="P301" s="45">
        <v>12</v>
      </c>
      <c r="Q301" s="45">
        <v>13</v>
      </c>
      <c r="R301" s="45">
        <v>14</v>
      </c>
      <c r="S301" s="45">
        <v>15</v>
      </c>
      <c r="T301" s="118"/>
      <c r="U301" s="128" t="s">
        <v>23</v>
      </c>
      <c r="V301" s="128" t="s">
        <v>24</v>
      </c>
      <c r="W301" s="128" t="s">
        <v>25</v>
      </c>
      <c r="Y301" s="121" t="s">
        <v>32</v>
      </c>
      <c r="Z301" s="122">
        <v>6</v>
      </c>
      <c r="AA301" s="122">
        <v>7</v>
      </c>
      <c r="AB301" s="122">
        <v>8</v>
      </c>
      <c r="AC301" s="122">
        <v>9</v>
      </c>
      <c r="AD301" s="122">
        <v>10</v>
      </c>
      <c r="AE301" s="122">
        <v>11</v>
      </c>
      <c r="AF301" s="122">
        <v>12</v>
      </c>
      <c r="AG301" s="122">
        <v>13</v>
      </c>
      <c r="AH301" s="122">
        <v>14</v>
      </c>
      <c r="AI301" s="122">
        <v>15</v>
      </c>
      <c r="AJ301" s="123"/>
      <c r="AK301" s="121" t="s">
        <v>33</v>
      </c>
      <c r="AL301" s="108">
        <v>6</v>
      </c>
      <c r="AM301" s="108">
        <v>7</v>
      </c>
      <c r="AN301" s="108">
        <v>8</v>
      </c>
      <c r="AO301" s="108">
        <v>9</v>
      </c>
      <c r="AP301" s="108">
        <v>10</v>
      </c>
      <c r="AQ301" s="108">
        <v>11</v>
      </c>
      <c r="AR301" s="108">
        <v>12</v>
      </c>
      <c r="AS301" s="108">
        <v>13</v>
      </c>
      <c r="AT301" s="108">
        <v>14</v>
      </c>
      <c r="AU301" s="108">
        <v>15</v>
      </c>
      <c r="AV301" s="123"/>
      <c r="AW301" s="121" t="s">
        <v>34</v>
      </c>
      <c r="AX301" s="108">
        <v>6</v>
      </c>
      <c r="AY301" s="108">
        <v>7</v>
      </c>
      <c r="AZ301" s="108">
        <v>8</v>
      </c>
      <c r="BA301" s="108">
        <v>9</v>
      </c>
      <c r="BB301" s="108">
        <v>10</v>
      </c>
      <c r="BC301" s="108">
        <v>11</v>
      </c>
      <c r="BD301" s="108">
        <v>12</v>
      </c>
      <c r="BE301" s="108">
        <v>13</v>
      </c>
      <c r="BF301" s="108">
        <v>14</v>
      </c>
      <c r="BG301" s="108">
        <v>15</v>
      </c>
      <c r="BI301" s="174" t="s">
        <v>54</v>
      </c>
      <c r="BJ301" s="226" t="s">
        <v>69</v>
      </c>
      <c r="BK301" s="226" t="s">
        <v>70</v>
      </c>
      <c r="BL301" s="226" t="s">
        <v>71</v>
      </c>
      <c r="BM301" s="226" t="s">
        <v>72</v>
      </c>
      <c r="BN301" s="226" t="s">
        <v>57</v>
      </c>
      <c r="BO301" s="226" t="s">
        <v>58</v>
      </c>
      <c r="BP301" s="226" t="s">
        <v>25</v>
      </c>
    </row>
    <row r="302" spans="1:68" s="51" customFormat="1" ht="18">
      <c r="A302" s="48" t="str">
        <f>A296</f>
        <v>Grupo</v>
      </c>
      <c r="B302" s="49" t="s">
        <v>12</v>
      </c>
      <c r="C302" s="50" t="s">
        <v>2</v>
      </c>
      <c r="D302" s="97" t="s">
        <v>15</v>
      </c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119"/>
      <c r="U302" s="127">
        <f>SUM(Z302:AI304)</f>
        <v>0</v>
      </c>
      <c r="V302" s="127">
        <f>SUM(AL302:AU304)</f>
        <v>0</v>
      </c>
      <c r="W302" s="127">
        <f>SUM(AX302:BG304)</f>
        <v>0</v>
      </c>
      <c r="Y302" s="122">
        <v>4</v>
      </c>
      <c r="Z302" s="109">
        <f>1*IF(AND(Z301=C301,Y302=D304),1,0)</f>
        <v>0</v>
      </c>
      <c r="AA302" s="109">
        <f>3*IF(AND(AA301=C301,Y302=D304),1,0)</f>
        <v>0</v>
      </c>
      <c r="AB302" s="109">
        <f>6*IF(AND(AB301=C301,Y302=D304),1,0)</f>
        <v>0</v>
      </c>
      <c r="AC302" s="109">
        <f>10*IF(AND(AC301=C301,Y302=D304),1,0)</f>
        <v>0</v>
      </c>
      <c r="AD302" s="109">
        <f>15*IF(AND(AD301=C301,Y302=D304),1,0)</f>
        <v>0</v>
      </c>
      <c r="AE302" s="109">
        <f>21*IF(AND(AE301=C301,Y302=D304),1,0)</f>
        <v>0</v>
      </c>
      <c r="AF302" s="109">
        <f>28*IF(AND(AF301=C301,Y302=D304),1,0)</f>
        <v>0</v>
      </c>
      <c r="AG302" s="109">
        <f>36*IF(AND(AG301=C301,Y302=D304),1,0)</f>
        <v>0</v>
      </c>
      <c r="AH302" s="109">
        <f>45*IF(AND(AH301=C301,Y302=D304),1,0)</f>
        <v>0</v>
      </c>
      <c r="AI302" s="109">
        <f>55*IF(AND(AI301=C301,Y302=D304),1,0)</f>
        <v>0</v>
      </c>
      <c r="AJ302" s="124"/>
      <c r="AK302" s="109">
        <v>4</v>
      </c>
      <c r="AL302" s="109">
        <v>0</v>
      </c>
      <c r="AM302" s="109">
        <v>0</v>
      </c>
      <c r="AN302" s="109">
        <v>0</v>
      </c>
      <c r="AO302" s="109">
        <v>0</v>
      </c>
      <c r="AP302" s="109">
        <v>0</v>
      </c>
      <c r="AQ302" s="109">
        <v>0</v>
      </c>
      <c r="AR302" s="109">
        <v>0</v>
      </c>
      <c r="AS302" s="109">
        <v>0</v>
      </c>
      <c r="AT302" s="109">
        <v>0</v>
      </c>
      <c r="AU302" s="109">
        <v>0</v>
      </c>
      <c r="AV302" s="124"/>
      <c r="AW302" s="109">
        <v>4</v>
      </c>
      <c r="AX302" s="109">
        <v>0</v>
      </c>
      <c r="AY302" s="109">
        <v>0</v>
      </c>
      <c r="AZ302" s="109">
        <v>0</v>
      </c>
      <c r="BA302" s="109">
        <v>0</v>
      </c>
      <c r="BB302" s="109">
        <v>0</v>
      </c>
      <c r="BC302" s="109">
        <v>0</v>
      </c>
      <c r="BD302" s="109">
        <v>0</v>
      </c>
      <c r="BE302" s="109">
        <v>0</v>
      </c>
      <c r="BF302" s="109">
        <v>0</v>
      </c>
      <c r="BG302" s="109">
        <v>0</v>
      </c>
      <c r="BI302" s="176"/>
      <c r="BJ302" s="175">
        <f aca="true" t="shared" si="96" ref="BJ302:BP302">IF($D303="","",IF($D303=BJ301,"X",""))</f>
      </c>
      <c r="BK302" s="175">
        <f t="shared" si="96"/>
      </c>
      <c r="BL302" s="175">
        <f t="shared" si="96"/>
      </c>
      <c r="BM302" s="175">
        <f t="shared" si="96"/>
      </c>
      <c r="BN302" s="175">
        <f t="shared" si="96"/>
      </c>
      <c r="BO302" s="175">
        <f t="shared" si="96"/>
      </c>
      <c r="BP302" s="175">
        <f t="shared" si="96"/>
      </c>
    </row>
    <row r="303" spans="1:68" s="55" customFormat="1" ht="12.75">
      <c r="A303" s="52" t="str">
        <f>A297</f>
        <v>001</v>
      </c>
      <c r="B303" s="53">
        <f>IF(AND(C301&gt;=6,C301&lt;&gt;"",B$27&lt;&gt;""),B$27,"")</f>
      </c>
      <c r="C303" s="38">
        <f>IF(AND(C301&gt;0,C301&lt;&gt;"",C$27&lt;&gt;""),C$27,"")</f>
      </c>
      <c r="D303" s="201">
        <f>IF(AND(C301&gt;=6,B303&lt;&gt;"",C303&lt;&gt;""),CHOOSE(SUM(E303:S303)+1,"0","1","2","3","Quadra","Quina","SENA","Verifique","Verifique","Verifique","Verifique","Verifique","Verifique","Verifique","Verifique","Verifique"),"")</f>
      </c>
      <c r="E303" s="54">
        <f aca="true" t="shared" si="97" ref="E303:S303">IF(E302&lt;&gt;"",IF(SUMIF($E$27:$J$27,E302,$E$27:$J$27)=E302,1,0),0)</f>
        <v>0</v>
      </c>
      <c r="F303" s="54">
        <f t="shared" si="97"/>
        <v>0</v>
      </c>
      <c r="G303" s="54">
        <f t="shared" si="97"/>
        <v>0</v>
      </c>
      <c r="H303" s="54">
        <f t="shared" si="97"/>
        <v>0</v>
      </c>
      <c r="I303" s="54">
        <f t="shared" si="97"/>
        <v>0</v>
      </c>
      <c r="J303" s="54">
        <f t="shared" si="97"/>
        <v>0</v>
      </c>
      <c r="K303" s="54">
        <f t="shared" si="97"/>
        <v>0</v>
      </c>
      <c r="L303" s="54">
        <f t="shared" si="97"/>
        <v>0</v>
      </c>
      <c r="M303" s="54">
        <f t="shared" si="97"/>
        <v>0</v>
      </c>
      <c r="N303" s="54">
        <f t="shared" si="97"/>
        <v>0</v>
      </c>
      <c r="O303" s="54">
        <f t="shared" si="97"/>
        <v>0</v>
      </c>
      <c r="P303" s="54">
        <f t="shared" si="97"/>
        <v>0</v>
      </c>
      <c r="Q303" s="54">
        <f t="shared" si="97"/>
        <v>0</v>
      </c>
      <c r="R303" s="54">
        <f t="shared" si="97"/>
        <v>0</v>
      </c>
      <c r="S303" s="54">
        <f t="shared" si="97"/>
        <v>0</v>
      </c>
      <c r="T303" s="120"/>
      <c r="Y303" s="125">
        <v>5</v>
      </c>
      <c r="Z303" s="126">
        <v>0</v>
      </c>
      <c r="AA303" s="109">
        <f>5*IF(AND(AA301=C301,Y303=D304),1,0)</f>
        <v>0</v>
      </c>
      <c r="AB303" s="109">
        <f>15*IF(AND(AB301=C301,Y303=D304),1,0)</f>
        <v>0</v>
      </c>
      <c r="AC303" s="109">
        <f>30*IF(AND(AC301=C301,Y303=D304),1,0)</f>
        <v>0</v>
      </c>
      <c r="AD303" s="109">
        <f>50*IF(AND(AD301=C301,Y303=D304),1,0)</f>
        <v>0</v>
      </c>
      <c r="AE303" s="109">
        <f>75*IF(AND(AE301=C301,Y303=D304),1,0)</f>
        <v>0</v>
      </c>
      <c r="AF303" s="109">
        <f>105*IF(AND(AF301=C301,Y303=D304),1,0)</f>
        <v>0</v>
      </c>
      <c r="AG303" s="109">
        <f>140*IF(AND(AG301=C301,Y303=D304),1,0)</f>
        <v>0</v>
      </c>
      <c r="AH303" s="109">
        <f>180*IF(AND(AH301=C301,Y303=D304),1,0)</f>
        <v>0</v>
      </c>
      <c r="AI303" s="109">
        <f>225*IF(AND(AI301=C301,Y303=D304),1,0)</f>
        <v>0</v>
      </c>
      <c r="AJ303" s="126"/>
      <c r="AK303" s="126">
        <v>5</v>
      </c>
      <c r="AL303" s="109">
        <f>1*IF(AND(AL301=C301,AK303=D304),1,0)</f>
        <v>0</v>
      </c>
      <c r="AM303" s="109">
        <f>2*IF(AND(AM301=C301,AK303=D304),1,0)</f>
        <v>0</v>
      </c>
      <c r="AN303" s="109">
        <f>3*IF(AND(AN301=C301,AK303=D304),1,0)</f>
        <v>0</v>
      </c>
      <c r="AO303" s="109">
        <f>4*IF(AND(AO301=C301,AK303=D304),1,0)</f>
        <v>0</v>
      </c>
      <c r="AP303" s="109">
        <f>5*IF(AND(AP301=C301,AK303=D304),1,0)</f>
        <v>0</v>
      </c>
      <c r="AQ303" s="109">
        <f>6*IF(AND(AQ301=C301,AK303=D304),1,0)</f>
        <v>0</v>
      </c>
      <c r="AR303" s="109">
        <f>7*IF(AND(AR301=C301,AK303=D304),1,0)</f>
        <v>0</v>
      </c>
      <c r="AS303" s="109">
        <f>8*IF(AND(AS301=C301,AK303=D304),1,0)</f>
        <v>0</v>
      </c>
      <c r="AT303" s="109">
        <f>9*IF(AND(AT301=C301,AK303=D304),1,0)</f>
        <v>0</v>
      </c>
      <c r="AU303" s="109">
        <f>10*IF(AND(AU301=C301,AK303=D304),1,0)</f>
        <v>0</v>
      </c>
      <c r="AV303" s="126"/>
      <c r="AW303" s="126">
        <v>5</v>
      </c>
      <c r="AX303" s="109">
        <v>0</v>
      </c>
      <c r="AY303" s="109">
        <v>0</v>
      </c>
      <c r="AZ303" s="109">
        <v>0</v>
      </c>
      <c r="BA303" s="109">
        <v>0</v>
      </c>
      <c r="BB303" s="109">
        <v>0</v>
      </c>
      <c r="BC303" s="109">
        <v>0</v>
      </c>
      <c r="BD303" s="109">
        <v>0</v>
      </c>
      <c r="BE303" s="109">
        <v>0</v>
      </c>
      <c r="BF303" s="109">
        <v>0</v>
      </c>
      <c r="BG303" s="109">
        <v>0</v>
      </c>
      <c r="BI303" s="176"/>
      <c r="BJ303" s="176"/>
      <c r="BK303" s="176"/>
      <c r="BL303" s="176"/>
      <c r="BM303" s="176"/>
      <c r="BN303" s="176"/>
      <c r="BO303" s="176"/>
      <c r="BP303" s="176"/>
    </row>
    <row r="304" spans="1:59" ht="15">
      <c r="A304" s="56"/>
      <c r="B304" s="206" t="s">
        <v>62</v>
      </c>
      <c r="C304" s="208">
        <f>C298+1</f>
        <v>46</v>
      </c>
      <c r="D304" s="129">
        <f>SUM(E303:S303)</f>
        <v>0</v>
      </c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17"/>
      <c r="U304" s="82"/>
      <c r="V304" s="117"/>
      <c r="W304" s="117"/>
      <c r="Y304" s="122">
        <v>6</v>
      </c>
      <c r="Z304" s="108">
        <v>0</v>
      </c>
      <c r="AA304" s="109">
        <v>0</v>
      </c>
      <c r="AB304" s="109">
        <f>15*IF(AND(AB301=C301,Y304=D304),1,0)</f>
        <v>0</v>
      </c>
      <c r="AC304" s="109">
        <f>45*IF(AND(AC301=C301,Y304=D304),1,0)</f>
        <v>0</v>
      </c>
      <c r="AD304" s="109">
        <f>90*IF(AND(AD301=C301,Y304=D304),1,0)</f>
        <v>0</v>
      </c>
      <c r="AE304" s="109">
        <f>150*IF(AND(AE301=C301,Y304=D304),1,0)</f>
        <v>0</v>
      </c>
      <c r="AF304" s="109">
        <f>225*IF(AND(AF301=C301,Y304=D304),1,0)</f>
        <v>0</v>
      </c>
      <c r="AG304" s="109">
        <f>315*IF(AND(AG301=C301,Y304=D304),1,0)</f>
        <v>0</v>
      </c>
      <c r="AH304" s="109">
        <f>420*IF(AND(AH301=C301,Y304=D304),1,0)</f>
        <v>0</v>
      </c>
      <c r="AI304" s="109">
        <f>540*IF(AND(AI301=C301,Y304=D304),1,0)</f>
        <v>0</v>
      </c>
      <c r="AJ304" s="108"/>
      <c r="AK304" s="108">
        <v>6</v>
      </c>
      <c r="AL304" s="108">
        <v>0</v>
      </c>
      <c r="AM304" s="109">
        <f>6*IF(AND(AM301=C301,AK304=D304),1,0)</f>
        <v>0</v>
      </c>
      <c r="AN304" s="109">
        <f>12*IF(AND(AN301=C301,AK304=D304),1,0)</f>
        <v>0</v>
      </c>
      <c r="AO304" s="109">
        <f>18*IF(AND(AO301=C301,AK304=D304),1,0)</f>
        <v>0</v>
      </c>
      <c r="AP304" s="109">
        <f>24*IF(AND(AP301=C301,AK304=D304),1,0)</f>
        <v>0</v>
      </c>
      <c r="AQ304" s="109">
        <f>30*IF(AND(AQ301=C301,AK304=D304),1,0)</f>
        <v>0</v>
      </c>
      <c r="AR304" s="109">
        <f>36*IF(AND(AR301=C301,AK304=D304),1,0)</f>
        <v>0</v>
      </c>
      <c r="AS304" s="109">
        <f>42*IF(AND(AS301=C301,AK304=D304),1,0)</f>
        <v>0</v>
      </c>
      <c r="AT304" s="109">
        <f>48*IF(AND(AT301=C301,AK304=D304),1,0)</f>
        <v>0</v>
      </c>
      <c r="AU304" s="109">
        <f>54*IF(AND(AU301=C301,AK304=D304),1,0)</f>
        <v>0</v>
      </c>
      <c r="AV304" s="108"/>
      <c r="AW304" s="108">
        <v>6</v>
      </c>
      <c r="AX304" s="109">
        <f>1*IF(AND(AX301=C301,AW304=D304),1,0)</f>
        <v>0</v>
      </c>
      <c r="AY304" s="109">
        <f>1*IF(AND(AY301=C301,AW304=D304),1,0)</f>
        <v>0</v>
      </c>
      <c r="AZ304" s="109">
        <f>1*IF(AND(AZ301=C301,AW304=D304),1,0)</f>
        <v>0</v>
      </c>
      <c r="BA304" s="109">
        <f>1*IF(AND(BA301=C301,AW304=D304),1,0)</f>
        <v>0</v>
      </c>
      <c r="BB304" s="109">
        <f>1*IF(AND(BB301=C301,AW304=D304),1,0)</f>
        <v>0</v>
      </c>
      <c r="BC304" s="109">
        <f>1*IF(AND(BC301=C301,AW304=D304),1,0)</f>
        <v>0</v>
      </c>
      <c r="BD304" s="109">
        <f>1*IF(AND(BD301=C301,AW304=D304),1,0)</f>
        <v>0</v>
      </c>
      <c r="BE304" s="109">
        <f>1*IF(AND(BE301=C301,AW304=D304),1,0)</f>
        <v>0</v>
      </c>
      <c r="BF304" s="109">
        <f>1*IF(AND(BF301=C301,AW304=D304),1,0)</f>
        <v>0</v>
      </c>
      <c r="BG304" s="109">
        <f>1*IF(AND(BG301=C301,AW304=D304),1,0)</f>
        <v>0</v>
      </c>
    </row>
    <row r="305" spans="1:57" ht="12.75">
      <c r="A305" s="30"/>
      <c r="B305" s="31"/>
      <c r="T305" s="32"/>
      <c r="W305" s="92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I305" s="106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U305" s="80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</row>
    <row r="306" spans="1:20" ht="12.75">
      <c r="A306" s="30"/>
      <c r="B306" s="31"/>
      <c r="C306" s="41"/>
      <c r="D306" s="104"/>
      <c r="E306" s="41"/>
      <c r="F306" s="41"/>
      <c r="G306" s="41"/>
      <c r="T306" s="32"/>
    </row>
    <row r="307" spans="1:68" s="47" customFormat="1" ht="23.25">
      <c r="A307" s="42"/>
      <c r="B307" s="43">
        <f>IF(COUNTIF(E308:S308,"&gt;0")&gt;=6,"Cartão com","")</f>
      </c>
      <c r="C307" s="44">
        <f>IF(COUNTIF(E308:S308,"&gt;0")&gt;=6,COUNTIF(E308:S308,"&gt;0"),"")</f>
      </c>
      <c r="D307" s="102">
        <f>IF(COUNTIF(E308:S308,"&gt;0")&gt;=6,"dezenas","")</f>
      </c>
      <c r="E307" s="45">
        <v>1</v>
      </c>
      <c r="F307" s="46">
        <v>2</v>
      </c>
      <c r="G307" s="46">
        <v>3</v>
      </c>
      <c r="H307" s="45">
        <v>4</v>
      </c>
      <c r="I307" s="45">
        <v>5</v>
      </c>
      <c r="J307" s="45">
        <v>6</v>
      </c>
      <c r="K307" s="45">
        <v>7</v>
      </c>
      <c r="L307" s="45">
        <v>8</v>
      </c>
      <c r="M307" s="45">
        <v>9</v>
      </c>
      <c r="N307" s="45">
        <v>10</v>
      </c>
      <c r="O307" s="45">
        <v>11</v>
      </c>
      <c r="P307" s="45">
        <v>12</v>
      </c>
      <c r="Q307" s="45">
        <v>13</v>
      </c>
      <c r="R307" s="45">
        <v>14</v>
      </c>
      <c r="S307" s="45">
        <v>15</v>
      </c>
      <c r="T307" s="118"/>
      <c r="U307" s="128" t="s">
        <v>23</v>
      </c>
      <c r="V307" s="128" t="s">
        <v>24</v>
      </c>
      <c r="W307" s="128" t="s">
        <v>25</v>
      </c>
      <c r="Y307" s="121" t="s">
        <v>32</v>
      </c>
      <c r="Z307" s="122">
        <v>6</v>
      </c>
      <c r="AA307" s="122">
        <v>7</v>
      </c>
      <c r="AB307" s="122">
        <v>8</v>
      </c>
      <c r="AC307" s="122">
        <v>9</v>
      </c>
      <c r="AD307" s="122">
        <v>10</v>
      </c>
      <c r="AE307" s="122">
        <v>11</v>
      </c>
      <c r="AF307" s="122">
        <v>12</v>
      </c>
      <c r="AG307" s="122">
        <v>13</v>
      </c>
      <c r="AH307" s="122">
        <v>14</v>
      </c>
      <c r="AI307" s="122">
        <v>15</v>
      </c>
      <c r="AJ307" s="123"/>
      <c r="AK307" s="121" t="s">
        <v>33</v>
      </c>
      <c r="AL307" s="108">
        <v>6</v>
      </c>
      <c r="AM307" s="108">
        <v>7</v>
      </c>
      <c r="AN307" s="108">
        <v>8</v>
      </c>
      <c r="AO307" s="108">
        <v>9</v>
      </c>
      <c r="AP307" s="108">
        <v>10</v>
      </c>
      <c r="AQ307" s="108">
        <v>11</v>
      </c>
      <c r="AR307" s="108">
        <v>12</v>
      </c>
      <c r="AS307" s="108">
        <v>13</v>
      </c>
      <c r="AT307" s="108">
        <v>14</v>
      </c>
      <c r="AU307" s="108">
        <v>15</v>
      </c>
      <c r="AV307" s="123"/>
      <c r="AW307" s="121" t="s">
        <v>34</v>
      </c>
      <c r="AX307" s="108">
        <v>6</v>
      </c>
      <c r="AY307" s="108">
        <v>7</v>
      </c>
      <c r="AZ307" s="108">
        <v>8</v>
      </c>
      <c r="BA307" s="108">
        <v>9</v>
      </c>
      <c r="BB307" s="108">
        <v>10</v>
      </c>
      <c r="BC307" s="108">
        <v>11</v>
      </c>
      <c r="BD307" s="108">
        <v>12</v>
      </c>
      <c r="BE307" s="108">
        <v>13</v>
      </c>
      <c r="BF307" s="108">
        <v>14</v>
      </c>
      <c r="BG307" s="108">
        <v>15</v>
      </c>
      <c r="BI307" s="174" t="s">
        <v>54</v>
      </c>
      <c r="BJ307" s="226" t="s">
        <v>69</v>
      </c>
      <c r="BK307" s="226" t="s">
        <v>70</v>
      </c>
      <c r="BL307" s="226" t="s">
        <v>71</v>
      </c>
      <c r="BM307" s="226" t="s">
        <v>72</v>
      </c>
      <c r="BN307" s="226" t="s">
        <v>57</v>
      </c>
      <c r="BO307" s="226" t="s">
        <v>58</v>
      </c>
      <c r="BP307" s="226" t="s">
        <v>25</v>
      </c>
    </row>
    <row r="308" spans="1:68" s="51" customFormat="1" ht="18">
      <c r="A308" s="48" t="str">
        <f>A302</f>
        <v>Grupo</v>
      </c>
      <c r="B308" s="49" t="s">
        <v>12</v>
      </c>
      <c r="C308" s="50" t="s">
        <v>2</v>
      </c>
      <c r="D308" s="97" t="s">
        <v>15</v>
      </c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119"/>
      <c r="U308" s="127">
        <f>SUM(Z308:AI310)</f>
        <v>0</v>
      </c>
      <c r="V308" s="127">
        <f>SUM(AL308:AU310)</f>
        <v>0</v>
      </c>
      <c r="W308" s="127">
        <f>SUM(AX308:BG310)</f>
        <v>0</v>
      </c>
      <c r="Y308" s="122">
        <v>4</v>
      </c>
      <c r="Z308" s="109">
        <f>1*IF(AND(Z307=C307,Y308=D310),1,0)</f>
        <v>0</v>
      </c>
      <c r="AA308" s="109">
        <f>3*IF(AND(AA307=C307,Y308=D310),1,0)</f>
        <v>0</v>
      </c>
      <c r="AB308" s="109">
        <f>6*IF(AND(AB307=C307,Y308=D310),1,0)</f>
        <v>0</v>
      </c>
      <c r="AC308" s="109">
        <f>10*IF(AND(AC307=C307,Y308=D310),1,0)</f>
        <v>0</v>
      </c>
      <c r="AD308" s="109">
        <f>15*IF(AND(AD307=C307,Y308=D310),1,0)</f>
        <v>0</v>
      </c>
      <c r="AE308" s="109">
        <f>21*IF(AND(AE307=C307,Y308=D310),1,0)</f>
        <v>0</v>
      </c>
      <c r="AF308" s="109">
        <f>28*IF(AND(AF307=C307,Y308=D310),1,0)</f>
        <v>0</v>
      </c>
      <c r="AG308" s="109">
        <f>36*IF(AND(AG307=C307,Y308=D310),1,0)</f>
        <v>0</v>
      </c>
      <c r="AH308" s="109">
        <f>45*IF(AND(AH307=C307,Y308=D310),1,0)</f>
        <v>0</v>
      </c>
      <c r="AI308" s="109">
        <f>55*IF(AND(AI307=C307,Y308=D310),1,0)</f>
        <v>0</v>
      </c>
      <c r="AJ308" s="124"/>
      <c r="AK308" s="109">
        <v>4</v>
      </c>
      <c r="AL308" s="109">
        <v>0</v>
      </c>
      <c r="AM308" s="109">
        <v>0</v>
      </c>
      <c r="AN308" s="109">
        <v>0</v>
      </c>
      <c r="AO308" s="109">
        <v>0</v>
      </c>
      <c r="AP308" s="109">
        <v>0</v>
      </c>
      <c r="AQ308" s="109">
        <v>0</v>
      </c>
      <c r="AR308" s="109">
        <v>0</v>
      </c>
      <c r="AS308" s="109">
        <v>0</v>
      </c>
      <c r="AT308" s="109">
        <v>0</v>
      </c>
      <c r="AU308" s="109">
        <v>0</v>
      </c>
      <c r="AV308" s="124"/>
      <c r="AW308" s="109">
        <v>4</v>
      </c>
      <c r="AX308" s="109">
        <v>0</v>
      </c>
      <c r="AY308" s="109">
        <v>0</v>
      </c>
      <c r="AZ308" s="109">
        <v>0</v>
      </c>
      <c r="BA308" s="109">
        <v>0</v>
      </c>
      <c r="BB308" s="109">
        <v>0</v>
      </c>
      <c r="BC308" s="109">
        <v>0</v>
      </c>
      <c r="BD308" s="109">
        <v>0</v>
      </c>
      <c r="BE308" s="109">
        <v>0</v>
      </c>
      <c r="BF308" s="109">
        <v>0</v>
      </c>
      <c r="BG308" s="109">
        <v>0</v>
      </c>
      <c r="BI308" s="176"/>
      <c r="BJ308" s="175">
        <f aca="true" t="shared" si="98" ref="BJ308:BP308">IF($D309="","",IF($D309=BJ307,"X",""))</f>
      </c>
      <c r="BK308" s="175">
        <f t="shared" si="98"/>
      </c>
      <c r="BL308" s="175">
        <f t="shared" si="98"/>
      </c>
      <c r="BM308" s="175">
        <f t="shared" si="98"/>
      </c>
      <c r="BN308" s="175">
        <f t="shared" si="98"/>
      </c>
      <c r="BO308" s="175">
        <f t="shared" si="98"/>
      </c>
      <c r="BP308" s="175">
        <f t="shared" si="98"/>
      </c>
    </row>
    <row r="309" spans="1:68" s="55" customFormat="1" ht="12.75">
      <c r="A309" s="52" t="str">
        <f>A303</f>
        <v>001</v>
      </c>
      <c r="B309" s="53">
        <f>IF(AND(C307&gt;=6,C307&lt;&gt;"",B$27&lt;&gt;""),B$27,"")</f>
      </c>
      <c r="C309" s="38">
        <f>IF(AND(C307&gt;0,C307&lt;&gt;"",C$27&lt;&gt;""),C$27,"")</f>
      </c>
      <c r="D309" s="201">
        <f>IF(AND(C307&gt;=6,B309&lt;&gt;"",C309&lt;&gt;""),CHOOSE(SUM(E309:S309)+1,"0","1","2","3","Quadra","Quina","SENA","Verifique","Verifique","Verifique","Verifique","Verifique","Verifique","Verifique","Verifique","Verifique"),"")</f>
      </c>
      <c r="E309" s="54">
        <f aca="true" t="shared" si="99" ref="E309:S309">IF(E308&lt;&gt;"",IF(SUMIF($E$27:$J$27,E308,$E$27:$J$27)=E308,1,0),0)</f>
        <v>0</v>
      </c>
      <c r="F309" s="54">
        <f t="shared" si="99"/>
        <v>0</v>
      </c>
      <c r="G309" s="54">
        <f t="shared" si="99"/>
        <v>0</v>
      </c>
      <c r="H309" s="54">
        <f t="shared" si="99"/>
        <v>0</v>
      </c>
      <c r="I309" s="54">
        <f t="shared" si="99"/>
        <v>0</v>
      </c>
      <c r="J309" s="54">
        <f t="shared" si="99"/>
        <v>0</v>
      </c>
      <c r="K309" s="54">
        <f t="shared" si="99"/>
        <v>0</v>
      </c>
      <c r="L309" s="54">
        <f t="shared" si="99"/>
        <v>0</v>
      </c>
      <c r="M309" s="54">
        <f t="shared" si="99"/>
        <v>0</v>
      </c>
      <c r="N309" s="54">
        <f t="shared" si="99"/>
        <v>0</v>
      </c>
      <c r="O309" s="54">
        <f t="shared" si="99"/>
        <v>0</v>
      </c>
      <c r="P309" s="54">
        <f t="shared" si="99"/>
        <v>0</v>
      </c>
      <c r="Q309" s="54">
        <f t="shared" si="99"/>
        <v>0</v>
      </c>
      <c r="R309" s="54">
        <f t="shared" si="99"/>
        <v>0</v>
      </c>
      <c r="S309" s="54">
        <f t="shared" si="99"/>
        <v>0</v>
      </c>
      <c r="T309" s="120"/>
      <c r="Y309" s="125">
        <v>5</v>
      </c>
      <c r="Z309" s="126">
        <v>0</v>
      </c>
      <c r="AA309" s="109">
        <f>5*IF(AND(AA307=C307,Y309=D310),1,0)</f>
        <v>0</v>
      </c>
      <c r="AB309" s="109">
        <f>15*IF(AND(AB307=C307,Y309=D310),1,0)</f>
        <v>0</v>
      </c>
      <c r="AC309" s="109">
        <f>30*IF(AND(AC307=C307,Y309=D310),1,0)</f>
        <v>0</v>
      </c>
      <c r="AD309" s="109">
        <f>50*IF(AND(AD307=C307,Y309=D310),1,0)</f>
        <v>0</v>
      </c>
      <c r="AE309" s="109">
        <f>75*IF(AND(AE307=C307,Y309=D310),1,0)</f>
        <v>0</v>
      </c>
      <c r="AF309" s="109">
        <f>105*IF(AND(AF307=C307,Y309=D310),1,0)</f>
        <v>0</v>
      </c>
      <c r="AG309" s="109">
        <f>140*IF(AND(AG307=C307,Y309=D310),1,0)</f>
        <v>0</v>
      </c>
      <c r="AH309" s="109">
        <f>180*IF(AND(AH307=C307,Y309=D310),1,0)</f>
        <v>0</v>
      </c>
      <c r="AI309" s="109">
        <f>225*IF(AND(AI307=C307,Y309=D310),1,0)</f>
        <v>0</v>
      </c>
      <c r="AJ309" s="126"/>
      <c r="AK309" s="126">
        <v>5</v>
      </c>
      <c r="AL309" s="109">
        <f>1*IF(AND(AL307=C307,AK309=D310),1,0)</f>
        <v>0</v>
      </c>
      <c r="AM309" s="109">
        <f>2*IF(AND(AM307=C307,AK309=D310),1,0)</f>
        <v>0</v>
      </c>
      <c r="AN309" s="109">
        <f>3*IF(AND(AN307=C307,AK309=D310),1,0)</f>
        <v>0</v>
      </c>
      <c r="AO309" s="109">
        <f>4*IF(AND(AO307=C307,AK309=D310),1,0)</f>
        <v>0</v>
      </c>
      <c r="AP309" s="109">
        <f>5*IF(AND(AP307=C307,AK309=D310),1,0)</f>
        <v>0</v>
      </c>
      <c r="AQ309" s="109">
        <f>6*IF(AND(AQ307=C307,AK309=D310),1,0)</f>
        <v>0</v>
      </c>
      <c r="AR309" s="109">
        <f>7*IF(AND(AR307=C307,AK309=D310),1,0)</f>
        <v>0</v>
      </c>
      <c r="AS309" s="109">
        <f>8*IF(AND(AS307=C307,AK309=D310),1,0)</f>
        <v>0</v>
      </c>
      <c r="AT309" s="109">
        <f>9*IF(AND(AT307=C307,AK309=D310),1,0)</f>
        <v>0</v>
      </c>
      <c r="AU309" s="109">
        <f>10*IF(AND(AU307=C307,AK309=D310),1,0)</f>
        <v>0</v>
      </c>
      <c r="AV309" s="126"/>
      <c r="AW309" s="126">
        <v>5</v>
      </c>
      <c r="AX309" s="109">
        <v>0</v>
      </c>
      <c r="AY309" s="109">
        <v>0</v>
      </c>
      <c r="AZ309" s="109">
        <v>0</v>
      </c>
      <c r="BA309" s="109">
        <v>0</v>
      </c>
      <c r="BB309" s="109">
        <v>0</v>
      </c>
      <c r="BC309" s="109">
        <v>0</v>
      </c>
      <c r="BD309" s="109">
        <v>0</v>
      </c>
      <c r="BE309" s="109">
        <v>0</v>
      </c>
      <c r="BF309" s="109">
        <v>0</v>
      </c>
      <c r="BG309" s="109">
        <v>0</v>
      </c>
      <c r="BI309" s="176"/>
      <c r="BJ309" s="176"/>
      <c r="BK309" s="176"/>
      <c r="BL309" s="176"/>
      <c r="BM309" s="176"/>
      <c r="BN309" s="176"/>
      <c r="BO309" s="176"/>
      <c r="BP309" s="176"/>
    </row>
    <row r="310" spans="1:59" ht="15">
      <c r="A310" s="56"/>
      <c r="B310" s="206" t="s">
        <v>62</v>
      </c>
      <c r="C310" s="208">
        <f>C304+1</f>
        <v>47</v>
      </c>
      <c r="D310" s="129">
        <f>SUM(E309:S309)</f>
        <v>0</v>
      </c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17"/>
      <c r="U310" s="82"/>
      <c r="V310" s="117"/>
      <c r="W310" s="117"/>
      <c r="Y310" s="122">
        <v>6</v>
      </c>
      <c r="Z310" s="108">
        <v>0</v>
      </c>
      <c r="AA310" s="109">
        <v>0</v>
      </c>
      <c r="AB310" s="109">
        <f>15*IF(AND(AB307=C307,Y310=D310),1,0)</f>
        <v>0</v>
      </c>
      <c r="AC310" s="109">
        <f>45*IF(AND(AC307=C307,Y310=D310),1,0)</f>
        <v>0</v>
      </c>
      <c r="AD310" s="109">
        <f>90*IF(AND(AD307=C307,Y310=D310),1,0)</f>
        <v>0</v>
      </c>
      <c r="AE310" s="109">
        <f>150*IF(AND(AE307=C307,Y310=D310),1,0)</f>
        <v>0</v>
      </c>
      <c r="AF310" s="109">
        <f>225*IF(AND(AF307=C307,Y310=D310),1,0)</f>
        <v>0</v>
      </c>
      <c r="AG310" s="109">
        <f>315*IF(AND(AG307=C307,Y310=D310),1,0)</f>
        <v>0</v>
      </c>
      <c r="AH310" s="109">
        <f>420*IF(AND(AH307=C307,Y310=D310),1,0)</f>
        <v>0</v>
      </c>
      <c r="AI310" s="109">
        <f>540*IF(AND(AI307=C307,Y310=D310),1,0)</f>
        <v>0</v>
      </c>
      <c r="AJ310" s="108"/>
      <c r="AK310" s="108">
        <v>6</v>
      </c>
      <c r="AL310" s="108">
        <v>0</v>
      </c>
      <c r="AM310" s="109">
        <f>6*IF(AND(AM307=C307,AK310=D310),1,0)</f>
        <v>0</v>
      </c>
      <c r="AN310" s="109">
        <f>12*IF(AND(AN307=C307,AK310=D310),1,0)</f>
        <v>0</v>
      </c>
      <c r="AO310" s="109">
        <f>18*IF(AND(AO307=C307,AK310=D310),1,0)</f>
        <v>0</v>
      </c>
      <c r="AP310" s="109">
        <f>24*IF(AND(AP307=C307,AK310=D310),1,0)</f>
        <v>0</v>
      </c>
      <c r="AQ310" s="109">
        <f>30*IF(AND(AQ307=C307,AK310=D310),1,0)</f>
        <v>0</v>
      </c>
      <c r="AR310" s="109">
        <f>36*IF(AND(AR307=C307,AK310=D310),1,0)</f>
        <v>0</v>
      </c>
      <c r="AS310" s="109">
        <f>42*IF(AND(AS307=C307,AK310=D310),1,0)</f>
        <v>0</v>
      </c>
      <c r="AT310" s="109">
        <f>48*IF(AND(AT307=C307,AK310=D310),1,0)</f>
        <v>0</v>
      </c>
      <c r="AU310" s="109">
        <f>54*IF(AND(AU307=C307,AK310=D310),1,0)</f>
        <v>0</v>
      </c>
      <c r="AV310" s="108"/>
      <c r="AW310" s="108">
        <v>6</v>
      </c>
      <c r="AX310" s="109">
        <f>1*IF(AND(AX307=C307,AW310=D310),1,0)</f>
        <v>0</v>
      </c>
      <c r="AY310" s="109">
        <f>1*IF(AND(AY307=C307,AW310=D310),1,0)</f>
        <v>0</v>
      </c>
      <c r="AZ310" s="109">
        <f>1*IF(AND(AZ307=C307,AW310=D310),1,0)</f>
        <v>0</v>
      </c>
      <c r="BA310" s="109">
        <f>1*IF(AND(BA307=C307,AW310=D310),1,0)</f>
        <v>0</v>
      </c>
      <c r="BB310" s="109">
        <f>1*IF(AND(BB307=C307,AW310=D310),1,0)</f>
        <v>0</v>
      </c>
      <c r="BC310" s="109">
        <f>1*IF(AND(BC307=C307,AW310=D310),1,0)</f>
        <v>0</v>
      </c>
      <c r="BD310" s="109">
        <f>1*IF(AND(BD307=C307,AW310=D310),1,0)</f>
        <v>0</v>
      </c>
      <c r="BE310" s="109">
        <f>1*IF(AND(BE307=C307,AW310=D310),1,0)</f>
        <v>0</v>
      </c>
      <c r="BF310" s="109">
        <f>1*IF(AND(BF307=C307,AW310=D310),1,0)</f>
        <v>0</v>
      </c>
      <c r="BG310" s="109">
        <f>1*IF(AND(BG307=C307,AW310=D310),1,0)</f>
        <v>0</v>
      </c>
    </row>
    <row r="311" spans="1:57" ht="12.75">
      <c r="A311" s="30"/>
      <c r="B311" s="31"/>
      <c r="T311" s="32"/>
      <c r="W311" s="92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I311" s="106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U311" s="80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</row>
    <row r="312" spans="1:20" ht="12.75">
      <c r="A312" s="30"/>
      <c r="B312" s="31"/>
      <c r="C312" s="41"/>
      <c r="D312" s="104"/>
      <c r="E312" s="41"/>
      <c r="F312" s="41"/>
      <c r="G312" s="41"/>
      <c r="T312" s="32"/>
    </row>
    <row r="313" spans="1:68" s="47" customFormat="1" ht="23.25">
      <c r="A313" s="42"/>
      <c r="B313" s="43">
        <f>IF(COUNTIF(E314:S314,"&gt;0")&gt;=6,"Cartão com","")</f>
      </c>
      <c r="C313" s="44">
        <f>IF(COUNTIF(E314:S314,"&gt;0")&gt;=6,COUNTIF(E314:S314,"&gt;0"),"")</f>
      </c>
      <c r="D313" s="102">
        <f>IF(COUNTIF(E314:S314,"&gt;0")&gt;=6,"dezenas","")</f>
      </c>
      <c r="E313" s="45">
        <v>1</v>
      </c>
      <c r="F313" s="46">
        <v>2</v>
      </c>
      <c r="G313" s="46">
        <v>3</v>
      </c>
      <c r="H313" s="45">
        <v>4</v>
      </c>
      <c r="I313" s="45">
        <v>5</v>
      </c>
      <c r="J313" s="45">
        <v>6</v>
      </c>
      <c r="K313" s="45">
        <v>7</v>
      </c>
      <c r="L313" s="45">
        <v>8</v>
      </c>
      <c r="M313" s="45">
        <v>9</v>
      </c>
      <c r="N313" s="45">
        <v>10</v>
      </c>
      <c r="O313" s="45">
        <v>11</v>
      </c>
      <c r="P313" s="45">
        <v>12</v>
      </c>
      <c r="Q313" s="45">
        <v>13</v>
      </c>
      <c r="R313" s="45">
        <v>14</v>
      </c>
      <c r="S313" s="45">
        <v>15</v>
      </c>
      <c r="T313" s="118"/>
      <c r="U313" s="128" t="s">
        <v>23</v>
      </c>
      <c r="V313" s="128" t="s">
        <v>24</v>
      </c>
      <c r="W313" s="128" t="s">
        <v>25</v>
      </c>
      <c r="Y313" s="121" t="s">
        <v>32</v>
      </c>
      <c r="Z313" s="122">
        <v>6</v>
      </c>
      <c r="AA313" s="122">
        <v>7</v>
      </c>
      <c r="AB313" s="122">
        <v>8</v>
      </c>
      <c r="AC313" s="122">
        <v>9</v>
      </c>
      <c r="AD313" s="122">
        <v>10</v>
      </c>
      <c r="AE313" s="122">
        <v>11</v>
      </c>
      <c r="AF313" s="122">
        <v>12</v>
      </c>
      <c r="AG313" s="122">
        <v>13</v>
      </c>
      <c r="AH313" s="122">
        <v>14</v>
      </c>
      <c r="AI313" s="122">
        <v>15</v>
      </c>
      <c r="AJ313" s="123"/>
      <c r="AK313" s="121" t="s">
        <v>33</v>
      </c>
      <c r="AL313" s="108">
        <v>6</v>
      </c>
      <c r="AM313" s="108">
        <v>7</v>
      </c>
      <c r="AN313" s="108">
        <v>8</v>
      </c>
      <c r="AO313" s="108">
        <v>9</v>
      </c>
      <c r="AP313" s="108">
        <v>10</v>
      </c>
      <c r="AQ313" s="108">
        <v>11</v>
      </c>
      <c r="AR313" s="108">
        <v>12</v>
      </c>
      <c r="AS313" s="108">
        <v>13</v>
      </c>
      <c r="AT313" s="108">
        <v>14</v>
      </c>
      <c r="AU313" s="108">
        <v>15</v>
      </c>
      <c r="AV313" s="123"/>
      <c r="AW313" s="121" t="s">
        <v>34</v>
      </c>
      <c r="AX313" s="108">
        <v>6</v>
      </c>
      <c r="AY313" s="108">
        <v>7</v>
      </c>
      <c r="AZ313" s="108">
        <v>8</v>
      </c>
      <c r="BA313" s="108">
        <v>9</v>
      </c>
      <c r="BB313" s="108">
        <v>10</v>
      </c>
      <c r="BC313" s="108">
        <v>11</v>
      </c>
      <c r="BD313" s="108">
        <v>12</v>
      </c>
      <c r="BE313" s="108">
        <v>13</v>
      </c>
      <c r="BF313" s="108">
        <v>14</v>
      </c>
      <c r="BG313" s="108">
        <v>15</v>
      </c>
      <c r="BI313" s="174" t="s">
        <v>54</v>
      </c>
      <c r="BJ313" s="226" t="s">
        <v>69</v>
      </c>
      <c r="BK313" s="226" t="s">
        <v>70</v>
      </c>
      <c r="BL313" s="226" t="s">
        <v>71</v>
      </c>
      <c r="BM313" s="226" t="s">
        <v>72</v>
      </c>
      <c r="BN313" s="226" t="s">
        <v>57</v>
      </c>
      <c r="BO313" s="226" t="s">
        <v>58</v>
      </c>
      <c r="BP313" s="226" t="s">
        <v>25</v>
      </c>
    </row>
    <row r="314" spans="1:68" s="51" customFormat="1" ht="18">
      <c r="A314" s="48" t="str">
        <f>A308</f>
        <v>Grupo</v>
      </c>
      <c r="B314" s="49" t="s">
        <v>12</v>
      </c>
      <c r="C314" s="50" t="s">
        <v>2</v>
      </c>
      <c r="D314" s="97" t="s">
        <v>15</v>
      </c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119"/>
      <c r="U314" s="127">
        <f>SUM(Z314:AI316)</f>
        <v>0</v>
      </c>
      <c r="V314" s="127">
        <f>SUM(AL314:AU316)</f>
        <v>0</v>
      </c>
      <c r="W314" s="127">
        <f>SUM(AX314:BG316)</f>
        <v>0</v>
      </c>
      <c r="Y314" s="122">
        <v>4</v>
      </c>
      <c r="Z314" s="109">
        <f>1*IF(AND(Z313=C313,Y314=D316),1,0)</f>
        <v>0</v>
      </c>
      <c r="AA314" s="109">
        <f>3*IF(AND(AA313=C313,Y314=D316),1,0)</f>
        <v>0</v>
      </c>
      <c r="AB314" s="109">
        <f>6*IF(AND(AB313=C313,Y314=D316),1,0)</f>
        <v>0</v>
      </c>
      <c r="AC314" s="109">
        <f>10*IF(AND(AC313=C313,Y314=D316),1,0)</f>
        <v>0</v>
      </c>
      <c r="AD314" s="109">
        <f>15*IF(AND(AD313=C313,Y314=D316),1,0)</f>
        <v>0</v>
      </c>
      <c r="AE314" s="109">
        <f>21*IF(AND(AE313=C313,Y314=D316),1,0)</f>
        <v>0</v>
      </c>
      <c r="AF314" s="109">
        <f>28*IF(AND(AF313=C313,Y314=D316),1,0)</f>
        <v>0</v>
      </c>
      <c r="AG314" s="109">
        <f>36*IF(AND(AG313=C313,Y314=D316),1,0)</f>
        <v>0</v>
      </c>
      <c r="AH314" s="109">
        <f>45*IF(AND(AH313=C313,Y314=D316),1,0)</f>
        <v>0</v>
      </c>
      <c r="AI314" s="109">
        <f>55*IF(AND(AI313=C313,Y314=D316),1,0)</f>
        <v>0</v>
      </c>
      <c r="AJ314" s="124"/>
      <c r="AK314" s="109">
        <v>4</v>
      </c>
      <c r="AL314" s="109">
        <v>0</v>
      </c>
      <c r="AM314" s="109">
        <v>0</v>
      </c>
      <c r="AN314" s="109">
        <v>0</v>
      </c>
      <c r="AO314" s="109">
        <v>0</v>
      </c>
      <c r="AP314" s="109">
        <v>0</v>
      </c>
      <c r="AQ314" s="109">
        <v>0</v>
      </c>
      <c r="AR314" s="109">
        <v>0</v>
      </c>
      <c r="AS314" s="109">
        <v>0</v>
      </c>
      <c r="AT314" s="109">
        <v>0</v>
      </c>
      <c r="AU314" s="109">
        <v>0</v>
      </c>
      <c r="AV314" s="124"/>
      <c r="AW314" s="109">
        <v>4</v>
      </c>
      <c r="AX314" s="109">
        <v>0</v>
      </c>
      <c r="AY314" s="109">
        <v>0</v>
      </c>
      <c r="AZ314" s="109">
        <v>0</v>
      </c>
      <c r="BA314" s="109">
        <v>0</v>
      </c>
      <c r="BB314" s="109">
        <v>0</v>
      </c>
      <c r="BC314" s="109">
        <v>0</v>
      </c>
      <c r="BD314" s="109">
        <v>0</v>
      </c>
      <c r="BE314" s="109">
        <v>0</v>
      </c>
      <c r="BF314" s="109">
        <v>0</v>
      </c>
      <c r="BG314" s="109">
        <v>0</v>
      </c>
      <c r="BI314" s="176"/>
      <c r="BJ314" s="175">
        <f aca="true" t="shared" si="100" ref="BJ314:BP314">IF($D315="","",IF($D315=BJ313,"X",""))</f>
      </c>
      <c r="BK314" s="175">
        <f t="shared" si="100"/>
      </c>
      <c r="BL314" s="175">
        <f t="shared" si="100"/>
      </c>
      <c r="BM314" s="175">
        <f t="shared" si="100"/>
      </c>
      <c r="BN314" s="175">
        <f t="shared" si="100"/>
      </c>
      <c r="BO314" s="175">
        <f t="shared" si="100"/>
      </c>
      <c r="BP314" s="175">
        <f t="shared" si="100"/>
      </c>
    </row>
    <row r="315" spans="1:68" s="55" customFormat="1" ht="12.75">
      <c r="A315" s="52" t="str">
        <f>A309</f>
        <v>001</v>
      </c>
      <c r="B315" s="53">
        <f>IF(AND(C313&gt;=6,C313&lt;&gt;"",B$27&lt;&gt;""),B$27,"")</f>
      </c>
      <c r="C315" s="38">
        <f>IF(AND(C313&gt;0,C313&lt;&gt;"",C$27&lt;&gt;""),C$27,"")</f>
      </c>
      <c r="D315" s="201">
        <f>IF(AND(C313&gt;=6,B315&lt;&gt;"",C315&lt;&gt;""),CHOOSE(SUM(E315:S315)+1,"0","1","2","3","Quadra","Quina","SENA","Verifique","Verifique","Verifique","Verifique","Verifique","Verifique","Verifique","Verifique","Verifique"),"")</f>
      </c>
      <c r="E315" s="54">
        <f aca="true" t="shared" si="101" ref="E315:S315">IF(E314&lt;&gt;"",IF(SUMIF($E$27:$J$27,E314,$E$27:$J$27)=E314,1,0),0)</f>
        <v>0</v>
      </c>
      <c r="F315" s="54">
        <f t="shared" si="101"/>
        <v>0</v>
      </c>
      <c r="G315" s="54">
        <f t="shared" si="101"/>
        <v>0</v>
      </c>
      <c r="H315" s="54">
        <f t="shared" si="101"/>
        <v>0</v>
      </c>
      <c r="I315" s="54">
        <f t="shared" si="101"/>
        <v>0</v>
      </c>
      <c r="J315" s="54">
        <f t="shared" si="101"/>
        <v>0</v>
      </c>
      <c r="K315" s="54">
        <f t="shared" si="101"/>
        <v>0</v>
      </c>
      <c r="L315" s="54">
        <f t="shared" si="101"/>
        <v>0</v>
      </c>
      <c r="M315" s="54">
        <f t="shared" si="101"/>
        <v>0</v>
      </c>
      <c r="N315" s="54">
        <f t="shared" si="101"/>
        <v>0</v>
      </c>
      <c r="O315" s="54">
        <f t="shared" si="101"/>
        <v>0</v>
      </c>
      <c r="P315" s="54">
        <f t="shared" si="101"/>
        <v>0</v>
      </c>
      <c r="Q315" s="54">
        <f t="shared" si="101"/>
        <v>0</v>
      </c>
      <c r="R315" s="54">
        <f t="shared" si="101"/>
        <v>0</v>
      </c>
      <c r="S315" s="54">
        <f t="shared" si="101"/>
        <v>0</v>
      </c>
      <c r="T315" s="120"/>
      <c r="Y315" s="125">
        <v>5</v>
      </c>
      <c r="Z315" s="126">
        <v>0</v>
      </c>
      <c r="AA315" s="109">
        <f>5*IF(AND(AA313=C313,Y315=D316),1,0)</f>
        <v>0</v>
      </c>
      <c r="AB315" s="109">
        <f>15*IF(AND(AB313=C313,Y315=D316),1,0)</f>
        <v>0</v>
      </c>
      <c r="AC315" s="109">
        <f>30*IF(AND(AC313=C313,Y315=D316),1,0)</f>
        <v>0</v>
      </c>
      <c r="AD315" s="109">
        <f>50*IF(AND(AD313=C313,Y315=D316),1,0)</f>
        <v>0</v>
      </c>
      <c r="AE315" s="109">
        <f>75*IF(AND(AE313=C313,Y315=D316),1,0)</f>
        <v>0</v>
      </c>
      <c r="AF315" s="109">
        <f>105*IF(AND(AF313=C313,Y315=D316),1,0)</f>
        <v>0</v>
      </c>
      <c r="AG315" s="109">
        <f>140*IF(AND(AG313=C313,Y315=D316),1,0)</f>
        <v>0</v>
      </c>
      <c r="AH315" s="109">
        <f>180*IF(AND(AH313=C313,Y315=D316),1,0)</f>
        <v>0</v>
      </c>
      <c r="AI315" s="109">
        <f>225*IF(AND(AI313=C313,Y315=D316),1,0)</f>
        <v>0</v>
      </c>
      <c r="AJ315" s="126"/>
      <c r="AK315" s="126">
        <v>5</v>
      </c>
      <c r="AL315" s="109">
        <f>1*IF(AND(AL313=C313,AK315=D316),1,0)</f>
        <v>0</v>
      </c>
      <c r="AM315" s="109">
        <f>2*IF(AND(AM313=C313,AK315=D316),1,0)</f>
        <v>0</v>
      </c>
      <c r="AN315" s="109">
        <f>3*IF(AND(AN313=C313,AK315=D316),1,0)</f>
        <v>0</v>
      </c>
      <c r="AO315" s="109">
        <f>4*IF(AND(AO313=C313,AK315=D316),1,0)</f>
        <v>0</v>
      </c>
      <c r="AP315" s="109">
        <f>5*IF(AND(AP313=C313,AK315=D316),1,0)</f>
        <v>0</v>
      </c>
      <c r="AQ315" s="109">
        <f>6*IF(AND(AQ313=C313,AK315=D316),1,0)</f>
        <v>0</v>
      </c>
      <c r="AR315" s="109">
        <f>7*IF(AND(AR313=C313,AK315=D316),1,0)</f>
        <v>0</v>
      </c>
      <c r="AS315" s="109">
        <f>8*IF(AND(AS313=C313,AK315=D316),1,0)</f>
        <v>0</v>
      </c>
      <c r="AT315" s="109">
        <f>9*IF(AND(AT313=C313,AK315=D316),1,0)</f>
        <v>0</v>
      </c>
      <c r="AU315" s="109">
        <f>10*IF(AND(AU313=C313,AK315=D316),1,0)</f>
        <v>0</v>
      </c>
      <c r="AV315" s="126"/>
      <c r="AW315" s="126">
        <v>5</v>
      </c>
      <c r="AX315" s="109">
        <v>0</v>
      </c>
      <c r="AY315" s="109">
        <v>0</v>
      </c>
      <c r="AZ315" s="109">
        <v>0</v>
      </c>
      <c r="BA315" s="109">
        <v>0</v>
      </c>
      <c r="BB315" s="109">
        <v>0</v>
      </c>
      <c r="BC315" s="109">
        <v>0</v>
      </c>
      <c r="BD315" s="109">
        <v>0</v>
      </c>
      <c r="BE315" s="109">
        <v>0</v>
      </c>
      <c r="BF315" s="109">
        <v>0</v>
      </c>
      <c r="BG315" s="109">
        <v>0</v>
      </c>
      <c r="BI315" s="176"/>
      <c r="BJ315" s="176"/>
      <c r="BK315" s="176"/>
      <c r="BL315" s="176"/>
      <c r="BM315" s="176"/>
      <c r="BN315" s="176"/>
      <c r="BO315" s="176"/>
      <c r="BP315" s="176"/>
    </row>
    <row r="316" spans="1:59" ht="15">
      <c r="A316" s="56"/>
      <c r="B316" s="206" t="s">
        <v>62</v>
      </c>
      <c r="C316" s="208">
        <f>C310+1</f>
        <v>48</v>
      </c>
      <c r="D316" s="129">
        <f>SUM(E315:S315)</f>
        <v>0</v>
      </c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17"/>
      <c r="U316" s="82"/>
      <c r="V316" s="117"/>
      <c r="W316" s="117"/>
      <c r="Y316" s="122">
        <v>6</v>
      </c>
      <c r="Z316" s="108">
        <v>0</v>
      </c>
      <c r="AA316" s="109">
        <v>0</v>
      </c>
      <c r="AB316" s="109">
        <f>15*IF(AND(AB313=C313,Y316=D316),1,0)</f>
        <v>0</v>
      </c>
      <c r="AC316" s="109">
        <f>45*IF(AND(AC313=C313,Y316=D316),1,0)</f>
        <v>0</v>
      </c>
      <c r="AD316" s="109">
        <f>90*IF(AND(AD313=C313,Y316=D316),1,0)</f>
        <v>0</v>
      </c>
      <c r="AE316" s="109">
        <f>150*IF(AND(AE313=C313,Y316=D316),1,0)</f>
        <v>0</v>
      </c>
      <c r="AF316" s="109">
        <f>225*IF(AND(AF313=C313,Y316=D316),1,0)</f>
        <v>0</v>
      </c>
      <c r="AG316" s="109">
        <f>315*IF(AND(AG313=C313,Y316=D316),1,0)</f>
        <v>0</v>
      </c>
      <c r="AH316" s="109">
        <f>420*IF(AND(AH313=C313,Y316=D316),1,0)</f>
        <v>0</v>
      </c>
      <c r="AI316" s="109">
        <f>540*IF(AND(AI313=C313,Y316=D316),1,0)</f>
        <v>0</v>
      </c>
      <c r="AJ316" s="108"/>
      <c r="AK316" s="108">
        <v>6</v>
      </c>
      <c r="AL316" s="108">
        <v>0</v>
      </c>
      <c r="AM316" s="109">
        <f>6*IF(AND(AM313=C313,AK316=D316),1,0)</f>
        <v>0</v>
      </c>
      <c r="AN316" s="109">
        <f>12*IF(AND(AN313=C313,AK316=D316),1,0)</f>
        <v>0</v>
      </c>
      <c r="AO316" s="109">
        <f>18*IF(AND(AO313=C313,AK316=D316),1,0)</f>
        <v>0</v>
      </c>
      <c r="AP316" s="109">
        <f>24*IF(AND(AP313=C313,AK316=D316),1,0)</f>
        <v>0</v>
      </c>
      <c r="AQ316" s="109">
        <f>30*IF(AND(AQ313=C313,AK316=D316),1,0)</f>
        <v>0</v>
      </c>
      <c r="AR316" s="109">
        <f>36*IF(AND(AR313=C313,AK316=D316),1,0)</f>
        <v>0</v>
      </c>
      <c r="AS316" s="109">
        <f>42*IF(AND(AS313=C313,AK316=D316),1,0)</f>
        <v>0</v>
      </c>
      <c r="AT316" s="109">
        <f>48*IF(AND(AT313=C313,AK316=D316),1,0)</f>
        <v>0</v>
      </c>
      <c r="AU316" s="109">
        <f>54*IF(AND(AU313=C313,AK316=D316),1,0)</f>
        <v>0</v>
      </c>
      <c r="AV316" s="108"/>
      <c r="AW316" s="108">
        <v>6</v>
      </c>
      <c r="AX316" s="109">
        <f>1*IF(AND(AX313=C313,AW316=D316),1,0)</f>
        <v>0</v>
      </c>
      <c r="AY316" s="109">
        <f>1*IF(AND(AY313=C313,AW316=D316),1,0)</f>
        <v>0</v>
      </c>
      <c r="AZ316" s="109">
        <f>1*IF(AND(AZ313=C313,AW316=D316),1,0)</f>
        <v>0</v>
      </c>
      <c r="BA316" s="109">
        <f>1*IF(AND(BA313=C313,AW316=D316),1,0)</f>
        <v>0</v>
      </c>
      <c r="BB316" s="109">
        <f>1*IF(AND(BB313=C313,AW316=D316),1,0)</f>
        <v>0</v>
      </c>
      <c r="BC316" s="109">
        <f>1*IF(AND(BC313=C313,AW316=D316),1,0)</f>
        <v>0</v>
      </c>
      <c r="BD316" s="109">
        <f>1*IF(AND(BD313=C313,AW316=D316),1,0)</f>
        <v>0</v>
      </c>
      <c r="BE316" s="109">
        <f>1*IF(AND(BE313=C313,AW316=D316),1,0)</f>
        <v>0</v>
      </c>
      <c r="BF316" s="109">
        <f>1*IF(AND(BF313=C313,AW316=D316),1,0)</f>
        <v>0</v>
      </c>
      <c r="BG316" s="109">
        <f>1*IF(AND(BG313=C313,AW316=D316),1,0)</f>
        <v>0</v>
      </c>
    </row>
    <row r="317" spans="1:57" ht="12.75">
      <c r="A317" s="30"/>
      <c r="B317" s="31"/>
      <c r="T317" s="32"/>
      <c r="W317" s="92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I317" s="106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U317" s="80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</row>
    <row r="318" spans="1:20" ht="12.75">
      <c r="A318" s="30"/>
      <c r="B318" s="31"/>
      <c r="C318" s="41"/>
      <c r="D318" s="104"/>
      <c r="E318" s="41"/>
      <c r="F318" s="41"/>
      <c r="G318" s="41"/>
      <c r="T318" s="32"/>
    </row>
    <row r="319" spans="1:68" s="47" customFormat="1" ht="23.25">
      <c r="A319" s="42"/>
      <c r="B319" s="43">
        <f>IF(COUNTIF(E320:S320,"&gt;0")&gt;=6,"Cartão com","")</f>
      </c>
      <c r="C319" s="44">
        <f>IF(COUNTIF(E320:S320,"&gt;0")&gt;=6,COUNTIF(E320:S320,"&gt;0"),"")</f>
      </c>
      <c r="D319" s="102">
        <f>IF(COUNTIF(E320:S320,"&gt;0")&gt;=6,"dezenas","")</f>
      </c>
      <c r="E319" s="45">
        <v>1</v>
      </c>
      <c r="F319" s="46">
        <v>2</v>
      </c>
      <c r="G319" s="46">
        <v>3</v>
      </c>
      <c r="H319" s="45">
        <v>4</v>
      </c>
      <c r="I319" s="45">
        <v>5</v>
      </c>
      <c r="J319" s="45">
        <v>6</v>
      </c>
      <c r="K319" s="45">
        <v>7</v>
      </c>
      <c r="L319" s="45">
        <v>8</v>
      </c>
      <c r="M319" s="45">
        <v>9</v>
      </c>
      <c r="N319" s="45">
        <v>10</v>
      </c>
      <c r="O319" s="45">
        <v>11</v>
      </c>
      <c r="P319" s="45">
        <v>12</v>
      </c>
      <c r="Q319" s="45">
        <v>13</v>
      </c>
      <c r="R319" s="45">
        <v>14</v>
      </c>
      <c r="S319" s="45">
        <v>15</v>
      </c>
      <c r="T319" s="118"/>
      <c r="U319" s="128" t="s">
        <v>23</v>
      </c>
      <c r="V319" s="128" t="s">
        <v>24</v>
      </c>
      <c r="W319" s="128" t="s">
        <v>25</v>
      </c>
      <c r="Y319" s="121" t="s">
        <v>32</v>
      </c>
      <c r="Z319" s="122">
        <v>6</v>
      </c>
      <c r="AA319" s="122">
        <v>7</v>
      </c>
      <c r="AB319" s="122">
        <v>8</v>
      </c>
      <c r="AC319" s="122">
        <v>9</v>
      </c>
      <c r="AD319" s="122">
        <v>10</v>
      </c>
      <c r="AE319" s="122">
        <v>11</v>
      </c>
      <c r="AF319" s="122">
        <v>12</v>
      </c>
      <c r="AG319" s="122">
        <v>13</v>
      </c>
      <c r="AH319" s="122">
        <v>14</v>
      </c>
      <c r="AI319" s="122">
        <v>15</v>
      </c>
      <c r="AJ319" s="123"/>
      <c r="AK319" s="121" t="s">
        <v>33</v>
      </c>
      <c r="AL319" s="108">
        <v>6</v>
      </c>
      <c r="AM319" s="108">
        <v>7</v>
      </c>
      <c r="AN319" s="108">
        <v>8</v>
      </c>
      <c r="AO319" s="108">
        <v>9</v>
      </c>
      <c r="AP319" s="108">
        <v>10</v>
      </c>
      <c r="AQ319" s="108">
        <v>11</v>
      </c>
      <c r="AR319" s="108">
        <v>12</v>
      </c>
      <c r="AS319" s="108">
        <v>13</v>
      </c>
      <c r="AT319" s="108">
        <v>14</v>
      </c>
      <c r="AU319" s="108">
        <v>15</v>
      </c>
      <c r="AV319" s="123"/>
      <c r="AW319" s="121" t="s">
        <v>34</v>
      </c>
      <c r="AX319" s="108">
        <v>6</v>
      </c>
      <c r="AY319" s="108">
        <v>7</v>
      </c>
      <c r="AZ319" s="108">
        <v>8</v>
      </c>
      <c r="BA319" s="108">
        <v>9</v>
      </c>
      <c r="BB319" s="108">
        <v>10</v>
      </c>
      <c r="BC319" s="108">
        <v>11</v>
      </c>
      <c r="BD319" s="108">
        <v>12</v>
      </c>
      <c r="BE319" s="108">
        <v>13</v>
      </c>
      <c r="BF319" s="108">
        <v>14</v>
      </c>
      <c r="BG319" s="108">
        <v>15</v>
      </c>
      <c r="BI319" s="174" t="s">
        <v>54</v>
      </c>
      <c r="BJ319" s="226" t="s">
        <v>69</v>
      </c>
      <c r="BK319" s="226" t="s">
        <v>70</v>
      </c>
      <c r="BL319" s="226" t="s">
        <v>71</v>
      </c>
      <c r="BM319" s="226" t="s">
        <v>72</v>
      </c>
      <c r="BN319" s="226" t="s">
        <v>57</v>
      </c>
      <c r="BO319" s="226" t="s">
        <v>58</v>
      </c>
      <c r="BP319" s="226" t="s">
        <v>25</v>
      </c>
    </row>
    <row r="320" spans="1:68" s="51" customFormat="1" ht="18">
      <c r="A320" s="48" t="str">
        <f>A314</f>
        <v>Grupo</v>
      </c>
      <c r="B320" s="49" t="s">
        <v>12</v>
      </c>
      <c r="C320" s="50" t="s">
        <v>2</v>
      </c>
      <c r="D320" s="97" t="s">
        <v>15</v>
      </c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119"/>
      <c r="U320" s="127">
        <f>SUM(Z320:AI322)</f>
        <v>0</v>
      </c>
      <c r="V320" s="127">
        <f>SUM(AL320:AU322)</f>
        <v>0</v>
      </c>
      <c r="W320" s="127">
        <f>SUM(AX320:BG322)</f>
        <v>0</v>
      </c>
      <c r="Y320" s="122">
        <v>4</v>
      </c>
      <c r="Z320" s="109">
        <f>1*IF(AND(Z319=C319,Y320=D322),1,0)</f>
        <v>0</v>
      </c>
      <c r="AA320" s="109">
        <f>3*IF(AND(AA319=C319,Y320=D322),1,0)</f>
        <v>0</v>
      </c>
      <c r="AB320" s="109">
        <f>6*IF(AND(AB319=C319,Y320=D322),1,0)</f>
        <v>0</v>
      </c>
      <c r="AC320" s="109">
        <f>10*IF(AND(AC319=C319,Y320=D322),1,0)</f>
        <v>0</v>
      </c>
      <c r="AD320" s="109">
        <f>15*IF(AND(AD319=C319,Y320=D322),1,0)</f>
        <v>0</v>
      </c>
      <c r="AE320" s="109">
        <f>21*IF(AND(AE319=C319,Y320=D322),1,0)</f>
        <v>0</v>
      </c>
      <c r="AF320" s="109">
        <f>28*IF(AND(AF319=C319,Y320=D322),1,0)</f>
        <v>0</v>
      </c>
      <c r="AG320" s="109">
        <f>36*IF(AND(AG319=C319,Y320=D322),1,0)</f>
        <v>0</v>
      </c>
      <c r="AH320" s="109">
        <f>45*IF(AND(AH319=C319,Y320=D322),1,0)</f>
        <v>0</v>
      </c>
      <c r="AI320" s="109">
        <f>55*IF(AND(AI319=C319,Y320=D322),1,0)</f>
        <v>0</v>
      </c>
      <c r="AJ320" s="124"/>
      <c r="AK320" s="109">
        <v>4</v>
      </c>
      <c r="AL320" s="109">
        <v>0</v>
      </c>
      <c r="AM320" s="109">
        <v>0</v>
      </c>
      <c r="AN320" s="109">
        <v>0</v>
      </c>
      <c r="AO320" s="109">
        <v>0</v>
      </c>
      <c r="AP320" s="109">
        <v>0</v>
      </c>
      <c r="AQ320" s="109">
        <v>0</v>
      </c>
      <c r="AR320" s="109">
        <v>0</v>
      </c>
      <c r="AS320" s="109">
        <v>0</v>
      </c>
      <c r="AT320" s="109">
        <v>0</v>
      </c>
      <c r="AU320" s="109">
        <v>0</v>
      </c>
      <c r="AV320" s="124"/>
      <c r="AW320" s="109">
        <v>4</v>
      </c>
      <c r="AX320" s="109">
        <v>0</v>
      </c>
      <c r="AY320" s="109">
        <v>0</v>
      </c>
      <c r="AZ320" s="109">
        <v>0</v>
      </c>
      <c r="BA320" s="109">
        <v>0</v>
      </c>
      <c r="BB320" s="109">
        <v>0</v>
      </c>
      <c r="BC320" s="109">
        <v>0</v>
      </c>
      <c r="BD320" s="109">
        <v>0</v>
      </c>
      <c r="BE320" s="109">
        <v>0</v>
      </c>
      <c r="BF320" s="109">
        <v>0</v>
      </c>
      <c r="BG320" s="109">
        <v>0</v>
      </c>
      <c r="BI320" s="176"/>
      <c r="BJ320" s="175">
        <f aca="true" t="shared" si="102" ref="BJ320:BP320">IF($D321="","",IF($D321=BJ319,"X",""))</f>
      </c>
      <c r="BK320" s="175">
        <f t="shared" si="102"/>
      </c>
      <c r="BL320" s="175">
        <f t="shared" si="102"/>
      </c>
      <c r="BM320" s="175">
        <f t="shared" si="102"/>
      </c>
      <c r="BN320" s="175">
        <f t="shared" si="102"/>
      </c>
      <c r="BO320" s="175">
        <f t="shared" si="102"/>
      </c>
      <c r="BP320" s="175">
        <f t="shared" si="102"/>
      </c>
    </row>
    <row r="321" spans="1:68" s="55" customFormat="1" ht="12.75">
      <c r="A321" s="52" t="str">
        <f>A315</f>
        <v>001</v>
      </c>
      <c r="B321" s="53">
        <f>IF(AND(C319&gt;=6,C319&lt;&gt;"",B$27&lt;&gt;""),B$27,"")</f>
      </c>
      <c r="C321" s="38">
        <f>IF(AND(C319&gt;0,C319&lt;&gt;"",C$27&lt;&gt;""),C$27,"")</f>
      </c>
      <c r="D321" s="201">
        <f>IF(AND(C319&gt;=6,B321&lt;&gt;"",C321&lt;&gt;""),CHOOSE(SUM(E321:S321)+1,"0","1","2","3","Quadra","Quina","SENA","Verifique","Verifique","Verifique","Verifique","Verifique","Verifique","Verifique","Verifique","Verifique"),"")</f>
      </c>
      <c r="E321" s="54">
        <f aca="true" t="shared" si="103" ref="E321:S321">IF(E320&lt;&gt;"",IF(SUMIF($E$27:$J$27,E320,$E$27:$J$27)=E320,1,0),0)</f>
        <v>0</v>
      </c>
      <c r="F321" s="54">
        <f t="shared" si="103"/>
        <v>0</v>
      </c>
      <c r="G321" s="54">
        <f t="shared" si="103"/>
        <v>0</v>
      </c>
      <c r="H321" s="54">
        <f t="shared" si="103"/>
        <v>0</v>
      </c>
      <c r="I321" s="54">
        <f t="shared" si="103"/>
        <v>0</v>
      </c>
      <c r="J321" s="54">
        <f t="shared" si="103"/>
        <v>0</v>
      </c>
      <c r="K321" s="54">
        <f t="shared" si="103"/>
        <v>0</v>
      </c>
      <c r="L321" s="54">
        <f t="shared" si="103"/>
        <v>0</v>
      </c>
      <c r="M321" s="54">
        <f t="shared" si="103"/>
        <v>0</v>
      </c>
      <c r="N321" s="54">
        <f t="shared" si="103"/>
        <v>0</v>
      </c>
      <c r="O321" s="54">
        <f t="shared" si="103"/>
        <v>0</v>
      </c>
      <c r="P321" s="54">
        <f t="shared" si="103"/>
        <v>0</v>
      </c>
      <c r="Q321" s="54">
        <f t="shared" si="103"/>
        <v>0</v>
      </c>
      <c r="R321" s="54">
        <f t="shared" si="103"/>
        <v>0</v>
      </c>
      <c r="S321" s="54">
        <f t="shared" si="103"/>
        <v>0</v>
      </c>
      <c r="T321" s="120"/>
      <c r="Y321" s="125">
        <v>5</v>
      </c>
      <c r="Z321" s="126">
        <v>0</v>
      </c>
      <c r="AA321" s="109">
        <f>5*IF(AND(AA319=C319,Y321=D322),1,0)</f>
        <v>0</v>
      </c>
      <c r="AB321" s="109">
        <f>15*IF(AND(AB319=C319,Y321=D322),1,0)</f>
        <v>0</v>
      </c>
      <c r="AC321" s="109">
        <f>30*IF(AND(AC319=C319,Y321=D322),1,0)</f>
        <v>0</v>
      </c>
      <c r="AD321" s="109">
        <f>50*IF(AND(AD319=C319,Y321=D322),1,0)</f>
        <v>0</v>
      </c>
      <c r="AE321" s="109">
        <f>75*IF(AND(AE319=C319,Y321=D322),1,0)</f>
        <v>0</v>
      </c>
      <c r="AF321" s="109">
        <f>105*IF(AND(AF319=C319,Y321=D322),1,0)</f>
        <v>0</v>
      </c>
      <c r="AG321" s="109">
        <f>140*IF(AND(AG319=C319,Y321=D322),1,0)</f>
        <v>0</v>
      </c>
      <c r="AH321" s="109">
        <f>180*IF(AND(AH319=C319,Y321=D322),1,0)</f>
        <v>0</v>
      </c>
      <c r="AI321" s="109">
        <f>225*IF(AND(AI319=C319,Y321=D322),1,0)</f>
        <v>0</v>
      </c>
      <c r="AJ321" s="126"/>
      <c r="AK321" s="126">
        <v>5</v>
      </c>
      <c r="AL321" s="109">
        <f>1*IF(AND(AL319=C319,AK321=D322),1,0)</f>
        <v>0</v>
      </c>
      <c r="AM321" s="109">
        <f>2*IF(AND(AM319=C319,AK321=D322),1,0)</f>
        <v>0</v>
      </c>
      <c r="AN321" s="109">
        <f>3*IF(AND(AN319=C319,AK321=D322),1,0)</f>
        <v>0</v>
      </c>
      <c r="AO321" s="109">
        <f>4*IF(AND(AO319=C319,AK321=D322),1,0)</f>
        <v>0</v>
      </c>
      <c r="AP321" s="109">
        <f>5*IF(AND(AP319=C319,AK321=D322),1,0)</f>
        <v>0</v>
      </c>
      <c r="AQ321" s="109">
        <f>6*IF(AND(AQ319=C319,AK321=D322),1,0)</f>
        <v>0</v>
      </c>
      <c r="AR321" s="109">
        <f>7*IF(AND(AR319=C319,AK321=D322),1,0)</f>
        <v>0</v>
      </c>
      <c r="AS321" s="109">
        <f>8*IF(AND(AS319=C319,AK321=D322),1,0)</f>
        <v>0</v>
      </c>
      <c r="AT321" s="109">
        <f>9*IF(AND(AT319=C319,AK321=D322),1,0)</f>
        <v>0</v>
      </c>
      <c r="AU321" s="109">
        <f>10*IF(AND(AU319=C319,AK321=D322),1,0)</f>
        <v>0</v>
      </c>
      <c r="AV321" s="126"/>
      <c r="AW321" s="126">
        <v>5</v>
      </c>
      <c r="AX321" s="109">
        <v>0</v>
      </c>
      <c r="AY321" s="109">
        <v>0</v>
      </c>
      <c r="AZ321" s="109">
        <v>0</v>
      </c>
      <c r="BA321" s="109">
        <v>0</v>
      </c>
      <c r="BB321" s="109">
        <v>0</v>
      </c>
      <c r="BC321" s="109">
        <v>0</v>
      </c>
      <c r="BD321" s="109">
        <v>0</v>
      </c>
      <c r="BE321" s="109">
        <v>0</v>
      </c>
      <c r="BF321" s="109">
        <v>0</v>
      </c>
      <c r="BG321" s="109">
        <v>0</v>
      </c>
      <c r="BI321" s="176"/>
      <c r="BJ321" s="176"/>
      <c r="BK321" s="176"/>
      <c r="BL321" s="176"/>
      <c r="BM321" s="176"/>
      <c r="BN321" s="176"/>
      <c r="BO321" s="176"/>
      <c r="BP321" s="176"/>
    </row>
    <row r="322" spans="1:59" ht="15">
      <c r="A322" s="56"/>
      <c r="B322" s="206" t="s">
        <v>62</v>
      </c>
      <c r="C322" s="208">
        <f>C316+1</f>
        <v>49</v>
      </c>
      <c r="D322" s="129">
        <f>SUM(E321:S321)</f>
        <v>0</v>
      </c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17"/>
      <c r="U322" s="82"/>
      <c r="V322" s="117"/>
      <c r="W322" s="117"/>
      <c r="Y322" s="122">
        <v>6</v>
      </c>
      <c r="Z322" s="108">
        <v>0</v>
      </c>
      <c r="AA322" s="109">
        <v>0</v>
      </c>
      <c r="AB322" s="109">
        <f>15*IF(AND(AB319=C319,Y322=D322),1,0)</f>
        <v>0</v>
      </c>
      <c r="AC322" s="109">
        <f>45*IF(AND(AC319=C319,Y322=D322),1,0)</f>
        <v>0</v>
      </c>
      <c r="AD322" s="109">
        <f>90*IF(AND(AD319=C319,Y322=D322),1,0)</f>
        <v>0</v>
      </c>
      <c r="AE322" s="109">
        <f>150*IF(AND(AE319=C319,Y322=D322),1,0)</f>
        <v>0</v>
      </c>
      <c r="AF322" s="109">
        <f>225*IF(AND(AF319=C319,Y322=D322),1,0)</f>
        <v>0</v>
      </c>
      <c r="AG322" s="109">
        <f>315*IF(AND(AG319=C319,Y322=D322),1,0)</f>
        <v>0</v>
      </c>
      <c r="AH322" s="109">
        <f>420*IF(AND(AH319=C319,Y322=D322),1,0)</f>
        <v>0</v>
      </c>
      <c r="AI322" s="109">
        <f>540*IF(AND(AI319=C319,Y322=D322),1,0)</f>
        <v>0</v>
      </c>
      <c r="AJ322" s="108"/>
      <c r="AK322" s="108">
        <v>6</v>
      </c>
      <c r="AL322" s="108">
        <v>0</v>
      </c>
      <c r="AM322" s="109">
        <f>6*IF(AND(AM319=C319,AK322=D322),1,0)</f>
        <v>0</v>
      </c>
      <c r="AN322" s="109">
        <f>12*IF(AND(AN319=C319,AK322=D322),1,0)</f>
        <v>0</v>
      </c>
      <c r="AO322" s="109">
        <f>18*IF(AND(AO319=C319,AK322=D322),1,0)</f>
        <v>0</v>
      </c>
      <c r="AP322" s="109">
        <f>24*IF(AND(AP319=C319,AK322=D322),1,0)</f>
        <v>0</v>
      </c>
      <c r="AQ322" s="109">
        <f>30*IF(AND(AQ319=C319,AK322=D322),1,0)</f>
        <v>0</v>
      </c>
      <c r="AR322" s="109">
        <f>36*IF(AND(AR319=C319,AK322=D322),1,0)</f>
        <v>0</v>
      </c>
      <c r="AS322" s="109">
        <f>42*IF(AND(AS319=C319,AK322=D322),1,0)</f>
        <v>0</v>
      </c>
      <c r="AT322" s="109">
        <f>48*IF(AND(AT319=C319,AK322=D322),1,0)</f>
        <v>0</v>
      </c>
      <c r="AU322" s="109">
        <f>54*IF(AND(AU319=C319,AK322=D322),1,0)</f>
        <v>0</v>
      </c>
      <c r="AV322" s="108"/>
      <c r="AW322" s="108">
        <v>6</v>
      </c>
      <c r="AX322" s="109">
        <f>1*IF(AND(AX319=C319,AW322=D322),1,0)</f>
        <v>0</v>
      </c>
      <c r="AY322" s="109">
        <f>1*IF(AND(AY319=C319,AW322=D322),1,0)</f>
        <v>0</v>
      </c>
      <c r="AZ322" s="109">
        <f>1*IF(AND(AZ319=C319,AW322=D322),1,0)</f>
        <v>0</v>
      </c>
      <c r="BA322" s="109">
        <f>1*IF(AND(BA319=C319,AW322=D322),1,0)</f>
        <v>0</v>
      </c>
      <c r="BB322" s="109">
        <f>1*IF(AND(BB319=C319,AW322=D322),1,0)</f>
        <v>0</v>
      </c>
      <c r="BC322" s="109">
        <f>1*IF(AND(BC319=C319,AW322=D322),1,0)</f>
        <v>0</v>
      </c>
      <c r="BD322" s="109">
        <f>1*IF(AND(BD319=C319,AW322=D322),1,0)</f>
        <v>0</v>
      </c>
      <c r="BE322" s="109">
        <f>1*IF(AND(BE319=C319,AW322=D322),1,0)</f>
        <v>0</v>
      </c>
      <c r="BF322" s="109">
        <f>1*IF(AND(BF319=C319,AW322=D322),1,0)</f>
        <v>0</v>
      </c>
      <c r="BG322" s="109">
        <f>1*IF(AND(BG319=C319,AW322=D322),1,0)</f>
        <v>0</v>
      </c>
    </row>
    <row r="323" spans="1:57" ht="12.75">
      <c r="A323" s="30"/>
      <c r="B323" s="31"/>
      <c r="T323" s="32"/>
      <c r="W323" s="92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I323" s="106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U323" s="80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</row>
    <row r="324" spans="1:20" ht="12.75">
      <c r="A324" s="30"/>
      <c r="B324" s="31"/>
      <c r="C324" s="41"/>
      <c r="D324" s="104"/>
      <c r="E324" s="41"/>
      <c r="F324" s="41"/>
      <c r="G324" s="41"/>
      <c r="T324" s="32"/>
    </row>
    <row r="325" spans="1:68" s="47" customFormat="1" ht="23.25">
      <c r="A325" s="42"/>
      <c r="B325" s="43">
        <f>IF(COUNTIF(E326:S326,"&gt;0")&gt;=6,"Cartão com","")</f>
      </c>
      <c r="C325" s="44">
        <f>IF(COUNTIF(E326:S326,"&gt;0")&gt;=6,COUNTIF(E326:S326,"&gt;0"),"")</f>
      </c>
      <c r="D325" s="102">
        <f>IF(COUNTIF(E326:S326,"&gt;0")&gt;=6,"dezenas","")</f>
      </c>
      <c r="E325" s="45">
        <v>1</v>
      </c>
      <c r="F325" s="46">
        <v>2</v>
      </c>
      <c r="G325" s="46">
        <v>3</v>
      </c>
      <c r="H325" s="45">
        <v>4</v>
      </c>
      <c r="I325" s="45">
        <v>5</v>
      </c>
      <c r="J325" s="45">
        <v>6</v>
      </c>
      <c r="K325" s="45">
        <v>7</v>
      </c>
      <c r="L325" s="45">
        <v>8</v>
      </c>
      <c r="M325" s="45">
        <v>9</v>
      </c>
      <c r="N325" s="45">
        <v>10</v>
      </c>
      <c r="O325" s="45">
        <v>11</v>
      </c>
      <c r="P325" s="45">
        <v>12</v>
      </c>
      <c r="Q325" s="45">
        <v>13</v>
      </c>
      <c r="R325" s="45">
        <v>14</v>
      </c>
      <c r="S325" s="45">
        <v>15</v>
      </c>
      <c r="T325" s="118"/>
      <c r="U325" s="128" t="s">
        <v>23</v>
      </c>
      <c r="V325" s="128" t="s">
        <v>24</v>
      </c>
      <c r="W325" s="128" t="s">
        <v>25</v>
      </c>
      <c r="Y325" s="121" t="s">
        <v>32</v>
      </c>
      <c r="Z325" s="122">
        <v>6</v>
      </c>
      <c r="AA325" s="122">
        <v>7</v>
      </c>
      <c r="AB325" s="122">
        <v>8</v>
      </c>
      <c r="AC325" s="122">
        <v>9</v>
      </c>
      <c r="AD325" s="122">
        <v>10</v>
      </c>
      <c r="AE325" s="122">
        <v>11</v>
      </c>
      <c r="AF325" s="122">
        <v>12</v>
      </c>
      <c r="AG325" s="122">
        <v>13</v>
      </c>
      <c r="AH325" s="122">
        <v>14</v>
      </c>
      <c r="AI325" s="122">
        <v>15</v>
      </c>
      <c r="AJ325" s="123"/>
      <c r="AK325" s="121" t="s">
        <v>33</v>
      </c>
      <c r="AL325" s="108">
        <v>6</v>
      </c>
      <c r="AM325" s="108">
        <v>7</v>
      </c>
      <c r="AN325" s="108">
        <v>8</v>
      </c>
      <c r="AO325" s="108">
        <v>9</v>
      </c>
      <c r="AP325" s="108">
        <v>10</v>
      </c>
      <c r="AQ325" s="108">
        <v>11</v>
      </c>
      <c r="AR325" s="108">
        <v>12</v>
      </c>
      <c r="AS325" s="108">
        <v>13</v>
      </c>
      <c r="AT325" s="108">
        <v>14</v>
      </c>
      <c r="AU325" s="108">
        <v>15</v>
      </c>
      <c r="AV325" s="123"/>
      <c r="AW325" s="121" t="s">
        <v>34</v>
      </c>
      <c r="AX325" s="108">
        <v>6</v>
      </c>
      <c r="AY325" s="108">
        <v>7</v>
      </c>
      <c r="AZ325" s="108">
        <v>8</v>
      </c>
      <c r="BA325" s="108">
        <v>9</v>
      </c>
      <c r="BB325" s="108">
        <v>10</v>
      </c>
      <c r="BC325" s="108">
        <v>11</v>
      </c>
      <c r="BD325" s="108">
        <v>12</v>
      </c>
      <c r="BE325" s="108">
        <v>13</v>
      </c>
      <c r="BF325" s="108">
        <v>14</v>
      </c>
      <c r="BG325" s="108">
        <v>15</v>
      </c>
      <c r="BI325" s="174" t="s">
        <v>54</v>
      </c>
      <c r="BJ325" s="226" t="s">
        <v>69</v>
      </c>
      <c r="BK325" s="226" t="s">
        <v>70</v>
      </c>
      <c r="BL325" s="226" t="s">
        <v>71</v>
      </c>
      <c r="BM325" s="226" t="s">
        <v>72</v>
      </c>
      <c r="BN325" s="226" t="s">
        <v>57</v>
      </c>
      <c r="BO325" s="226" t="s">
        <v>58</v>
      </c>
      <c r="BP325" s="226" t="s">
        <v>25</v>
      </c>
    </row>
    <row r="326" spans="1:68" s="51" customFormat="1" ht="18">
      <c r="A326" s="48" t="str">
        <f>A320</f>
        <v>Grupo</v>
      </c>
      <c r="B326" s="49" t="s">
        <v>12</v>
      </c>
      <c r="C326" s="50" t="s">
        <v>2</v>
      </c>
      <c r="D326" s="97" t="s">
        <v>15</v>
      </c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119"/>
      <c r="U326" s="127">
        <f>SUM(Z326:AI328)</f>
        <v>0</v>
      </c>
      <c r="V326" s="127">
        <f>SUM(AL326:AU328)</f>
        <v>0</v>
      </c>
      <c r="W326" s="127">
        <f>SUM(AX326:BG328)</f>
        <v>0</v>
      </c>
      <c r="Y326" s="122">
        <v>4</v>
      </c>
      <c r="Z326" s="109">
        <f>1*IF(AND(Z325=C325,Y326=D328),1,0)</f>
        <v>0</v>
      </c>
      <c r="AA326" s="109">
        <f>3*IF(AND(AA325=C325,Y326=D328),1,0)</f>
        <v>0</v>
      </c>
      <c r="AB326" s="109">
        <f>6*IF(AND(AB325=C325,Y326=D328),1,0)</f>
        <v>0</v>
      </c>
      <c r="AC326" s="109">
        <f>10*IF(AND(AC325=C325,Y326=D328),1,0)</f>
        <v>0</v>
      </c>
      <c r="AD326" s="109">
        <f>15*IF(AND(AD325=C325,Y326=D328),1,0)</f>
        <v>0</v>
      </c>
      <c r="AE326" s="109">
        <f>21*IF(AND(AE325=C325,Y326=D328),1,0)</f>
        <v>0</v>
      </c>
      <c r="AF326" s="109">
        <f>28*IF(AND(AF325=C325,Y326=D328),1,0)</f>
        <v>0</v>
      </c>
      <c r="AG326" s="109">
        <f>36*IF(AND(AG325=C325,Y326=D328),1,0)</f>
        <v>0</v>
      </c>
      <c r="AH326" s="109">
        <f>45*IF(AND(AH325=C325,Y326=D328),1,0)</f>
        <v>0</v>
      </c>
      <c r="AI326" s="109">
        <f>55*IF(AND(AI325=C325,Y326=D328),1,0)</f>
        <v>0</v>
      </c>
      <c r="AJ326" s="124"/>
      <c r="AK326" s="109">
        <v>4</v>
      </c>
      <c r="AL326" s="109">
        <v>0</v>
      </c>
      <c r="AM326" s="109">
        <v>0</v>
      </c>
      <c r="AN326" s="109">
        <v>0</v>
      </c>
      <c r="AO326" s="109">
        <v>0</v>
      </c>
      <c r="AP326" s="109">
        <v>0</v>
      </c>
      <c r="AQ326" s="109">
        <v>0</v>
      </c>
      <c r="AR326" s="109">
        <v>0</v>
      </c>
      <c r="AS326" s="109">
        <v>0</v>
      </c>
      <c r="AT326" s="109">
        <v>0</v>
      </c>
      <c r="AU326" s="109">
        <v>0</v>
      </c>
      <c r="AV326" s="124"/>
      <c r="AW326" s="109">
        <v>4</v>
      </c>
      <c r="AX326" s="109">
        <v>0</v>
      </c>
      <c r="AY326" s="109">
        <v>0</v>
      </c>
      <c r="AZ326" s="109">
        <v>0</v>
      </c>
      <c r="BA326" s="109">
        <v>0</v>
      </c>
      <c r="BB326" s="109">
        <v>0</v>
      </c>
      <c r="BC326" s="109">
        <v>0</v>
      </c>
      <c r="BD326" s="109">
        <v>0</v>
      </c>
      <c r="BE326" s="109">
        <v>0</v>
      </c>
      <c r="BF326" s="109">
        <v>0</v>
      </c>
      <c r="BG326" s="109">
        <v>0</v>
      </c>
      <c r="BI326" s="176"/>
      <c r="BJ326" s="175">
        <f aca="true" t="shared" si="104" ref="BJ326:BP326">IF($D327="","",IF($D327=BJ325,"X",""))</f>
      </c>
      <c r="BK326" s="175">
        <f t="shared" si="104"/>
      </c>
      <c r="BL326" s="175">
        <f t="shared" si="104"/>
      </c>
      <c r="BM326" s="175">
        <f t="shared" si="104"/>
      </c>
      <c r="BN326" s="175">
        <f t="shared" si="104"/>
      </c>
      <c r="BO326" s="175">
        <f t="shared" si="104"/>
      </c>
      <c r="BP326" s="175">
        <f t="shared" si="104"/>
      </c>
    </row>
    <row r="327" spans="1:68" s="55" customFormat="1" ht="12.75">
      <c r="A327" s="52" t="str">
        <f>A321</f>
        <v>001</v>
      </c>
      <c r="B327" s="53">
        <f>IF(AND(C325&gt;=6,C325&lt;&gt;"",B$27&lt;&gt;""),B$27,"")</f>
      </c>
      <c r="C327" s="38">
        <f>IF(AND(C325&gt;0,C325&lt;&gt;"",C$27&lt;&gt;""),C$27,"")</f>
      </c>
      <c r="D327" s="201">
        <f>IF(AND(C325&gt;=6,B327&lt;&gt;"",C327&lt;&gt;""),CHOOSE(SUM(E327:S327)+1,"0","1","2","3","Quadra","Quina","SENA","Verifique","Verifique","Verifique","Verifique","Verifique","Verifique","Verifique","Verifique","Verifique"),"")</f>
      </c>
      <c r="E327" s="54">
        <f aca="true" t="shared" si="105" ref="E327:S327">IF(E326&lt;&gt;"",IF(SUMIF($E$27:$J$27,E326,$E$27:$J$27)=E326,1,0),0)</f>
        <v>0</v>
      </c>
      <c r="F327" s="54">
        <f t="shared" si="105"/>
        <v>0</v>
      </c>
      <c r="G327" s="54">
        <f t="shared" si="105"/>
        <v>0</v>
      </c>
      <c r="H327" s="54">
        <f t="shared" si="105"/>
        <v>0</v>
      </c>
      <c r="I327" s="54">
        <f t="shared" si="105"/>
        <v>0</v>
      </c>
      <c r="J327" s="54">
        <f t="shared" si="105"/>
        <v>0</v>
      </c>
      <c r="K327" s="54">
        <f t="shared" si="105"/>
        <v>0</v>
      </c>
      <c r="L327" s="54">
        <f t="shared" si="105"/>
        <v>0</v>
      </c>
      <c r="M327" s="54">
        <f t="shared" si="105"/>
        <v>0</v>
      </c>
      <c r="N327" s="54">
        <f t="shared" si="105"/>
        <v>0</v>
      </c>
      <c r="O327" s="54">
        <f t="shared" si="105"/>
        <v>0</v>
      </c>
      <c r="P327" s="54">
        <f t="shared" si="105"/>
        <v>0</v>
      </c>
      <c r="Q327" s="54">
        <f t="shared" si="105"/>
        <v>0</v>
      </c>
      <c r="R327" s="54">
        <f t="shared" si="105"/>
        <v>0</v>
      </c>
      <c r="S327" s="54">
        <f t="shared" si="105"/>
        <v>0</v>
      </c>
      <c r="T327" s="120"/>
      <c r="Y327" s="125">
        <v>5</v>
      </c>
      <c r="Z327" s="126">
        <v>0</v>
      </c>
      <c r="AA327" s="109">
        <f>5*IF(AND(AA325=C325,Y327=D328),1,0)</f>
        <v>0</v>
      </c>
      <c r="AB327" s="109">
        <f>15*IF(AND(AB325=C325,Y327=D328),1,0)</f>
        <v>0</v>
      </c>
      <c r="AC327" s="109">
        <f>30*IF(AND(AC325=C325,Y327=D328),1,0)</f>
        <v>0</v>
      </c>
      <c r="AD327" s="109">
        <f>50*IF(AND(AD325=C325,Y327=D328),1,0)</f>
        <v>0</v>
      </c>
      <c r="AE327" s="109">
        <f>75*IF(AND(AE325=C325,Y327=D328),1,0)</f>
        <v>0</v>
      </c>
      <c r="AF327" s="109">
        <f>105*IF(AND(AF325=C325,Y327=D328),1,0)</f>
        <v>0</v>
      </c>
      <c r="AG327" s="109">
        <f>140*IF(AND(AG325=C325,Y327=D328),1,0)</f>
        <v>0</v>
      </c>
      <c r="AH327" s="109">
        <f>180*IF(AND(AH325=C325,Y327=D328),1,0)</f>
        <v>0</v>
      </c>
      <c r="AI327" s="109">
        <f>225*IF(AND(AI325=C325,Y327=D328),1,0)</f>
        <v>0</v>
      </c>
      <c r="AJ327" s="126"/>
      <c r="AK327" s="126">
        <v>5</v>
      </c>
      <c r="AL327" s="109">
        <f>1*IF(AND(AL325=C325,AK327=D328),1,0)</f>
        <v>0</v>
      </c>
      <c r="AM327" s="109">
        <f>2*IF(AND(AM325=C325,AK327=D328),1,0)</f>
        <v>0</v>
      </c>
      <c r="AN327" s="109">
        <f>3*IF(AND(AN325=C325,AK327=D328),1,0)</f>
        <v>0</v>
      </c>
      <c r="AO327" s="109">
        <f>4*IF(AND(AO325=C325,AK327=D328),1,0)</f>
        <v>0</v>
      </c>
      <c r="AP327" s="109">
        <f>5*IF(AND(AP325=C325,AK327=D328),1,0)</f>
        <v>0</v>
      </c>
      <c r="AQ327" s="109">
        <f>6*IF(AND(AQ325=C325,AK327=D328),1,0)</f>
        <v>0</v>
      </c>
      <c r="AR327" s="109">
        <f>7*IF(AND(AR325=C325,AK327=D328),1,0)</f>
        <v>0</v>
      </c>
      <c r="AS327" s="109">
        <f>8*IF(AND(AS325=C325,AK327=D328),1,0)</f>
        <v>0</v>
      </c>
      <c r="AT327" s="109">
        <f>9*IF(AND(AT325=C325,AK327=D328),1,0)</f>
        <v>0</v>
      </c>
      <c r="AU327" s="109">
        <f>10*IF(AND(AU325=C325,AK327=D328),1,0)</f>
        <v>0</v>
      </c>
      <c r="AV327" s="126"/>
      <c r="AW327" s="126">
        <v>5</v>
      </c>
      <c r="AX327" s="109">
        <v>0</v>
      </c>
      <c r="AY327" s="109">
        <v>0</v>
      </c>
      <c r="AZ327" s="109">
        <v>0</v>
      </c>
      <c r="BA327" s="109">
        <v>0</v>
      </c>
      <c r="BB327" s="109">
        <v>0</v>
      </c>
      <c r="BC327" s="109">
        <v>0</v>
      </c>
      <c r="BD327" s="109">
        <v>0</v>
      </c>
      <c r="BE327" s="109">
        <v>0</v>
      </c>
      <c r="BF327" s="109">
        <v>0</v>
      </c>
      <c r="BG327" s="109">
        <v>0</v>
      </c>
      <c r="BI327" s="176"/>
      <c r="BJ327" s="176"/>
      <c r="BK327" s="176"/>
      <c r="BL327" s="176"/>
      <c r="BM327" s="176"/>
      <c r="BN327" s="176"/>
      <c r="BO327" s="176"/>
      <c r="BP327" s="176"/>
    </row>
    <row r="328" spans="1:59" ht="15">
      <c r="A328" s="56"/>
      <c r="B328" s="206" t="s">
        <v>62</v>
      </c>
      <c r="C328" s="208">
        <f>C322+1</f>
        <v>50</v>
      </c>
      <c r="D328" s="129">
        <f>SUM(E327:S327)</f>
        <v>0</v>
      </c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17"/>
      <c r="U328" s="82"/>
      <c r="V328" s="117"/>
      <c r="W328" s="117"/>
      <c r="Y328" s="122">
        <v>6</v>
      </c>
      <c r="Z328" s="108">
        <v>0</v>
      </c>
      <c r="AA328" s="109">
        <v>0</v>
      </c>
      <c r="AB328" s="109">
        <f>15*IF(AND(AB325=C325,Y328=D328),1,0)</f>
        <v>0</v>
      </c>
      <c r="AC328" s="109">
        <f>45*IF(AND(AC325=C325,Y328=D328),1,0)</f>
        <v>0</v>
      </c>
      <c r="AD328" s="109">
        <f>90*IF(AND(AD325=C325,Y328=D328),1,0)</f>
        <v>0</v>
      </c>
      <c r="AE328" s="109">
        <f>150*IF(AND(AE325=C325,Y328=D328),1,0)</f>
        <v>0</v>
      </c>
      <c r="AF328" s="109">
        <f>225*IF(AND(AF325=C325,Y328=D328),1,0)</f>
        <v>0</v>
      </c>
      <c r="AG328" s="109">
        <f>315*IF(AND(AG325=C325,Y328=D328),1,0)</f>
        <v>0</v>
      </c>
      <c r="AH328" s="109">
        <f>420*IF(AND(AH325=C325,Y328=D328),1,0)</f>
        <v>0</v>
      </c>
      <c r="AI328" s="109">
        <f>540*IF(AND(AI325=C325,Y328=D328),1,0)</f>
        <v>0</v>
      </c>
      <c r="AJ328" s="108"/>
      <c r="AK328" s="108">
        <v>6</v>
      </c>
      <c r="AL328" s="108">
        <v>0</v>
      </c>
      <c r="AM328" s="109">
        <f>6*IF(AND(AM325=C325,AK328=D328),1,0)</f>
        <v>0</v>
      </c>
      <c r="AN328" s="109">
        <f>12*IF(AND(AN325=C325,AK328=D328),1,0)</f>
        <v>0</v>
      </c>
      <c r="AO328" s="109">
        <f>18*IF(AND(AO325=C325,AK328=D328),1,0)</f>
        <v>0</v>
      </c>
      <c r="AP328" s="109">
        <f>24*IF(AND(AP325=C325,AK328=D328),1,0)</f>
        <v>0</v>
      </c>
      <c r="AQ328" s="109">
        <f>30*IF(AND(AQ325=C325,AK328=D328),1,0)</f>
        <v>0</v>
      </c>
      <c r="AR328" s="109">
        <f>36*IF(AND(AR325=C325,AK328=D328),1,0)</f>
        <v>0</v>
      </c>
      <c r="AS328" s="109">
        <f>42*IF(AND(AS325=C325,AK328=D328),1,0)</f>
        <v>0</v>
      </c>
      <c r="AT328" s="109">
        <f>48*IF(AND(AT325=C325,AK328=D328),1,0)</f>
        <v>0</v>
      </c>
      <c r="AU328" s="109">
        <f>54*IF(AND(AU325=C325,AK328=D328),1,0)</f>
        <v>0</v>
      </c>
      <c r="AV328" s="108"/>
      <c r="AW328" s="108">
        <v>6</v>
      </c>
      <c r="AX328" s="109">
        <f>1*IF(AND(AX325=C325,AW328=D328),1,0)</f>
        <v>0</v>
      </c>
      <c r="AY328" s="109">
        <f>1*IF(AND(AY325=C325,AW328=D328),1,0)</f>
        <v>0</v>
      </c>
      <c r="AZ328" s="109">
        <f>1*IF(AND(AZ325=C325,AW328=D328),1,0)</f>
        <v>0</v>
      </c>
      <c r="BA328" s="109">
        <f>1*IF(AND(BA325=C325,AW328=D328),1,0)</f>
        <v>0</v>
      </c>
      <c r="BB328" s="109">
        <f>1*IF(AND(BB325=C325,AW328=D328),1,0)</f>
        <v>0</v>
      </c>
      <c r="BC328" s="109">
        <f>1*IF(AND(BC325=C325,AW328=D328),1,0)</f>
        <v>0</v>
      </c>
      <c r="BD328" s="109">
        <f>1*IF(AND(BD325=C325,AW328=D328),1,0)</f>
        <v>0</v>
      </c>
      <c r="BE328" s="109">
        <f>1*IF(AND(BE325=C325,AW328=D328),1,0)</f>
        <v>0</v>
      </c>
      <c r="BF328" s="109">
        <f>1*IF(AND(BF325=C325,AW328=D328),1,0)</f>
        <v>0</v>
      </c>
      <c r="BG328" s="109">
        <f>1*IF(AND(BG325=C325,AW328=D328),1,0)</f>
        <v>0</v>
      </c>
    </row>
    <row r="329" spans="1:57" ht="12.75">
      <c r="A329" s="30"/>
      <c r="B329" s="31"/>
      <c r="T329" s="32"/>
      <c r="W329" s="92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I329" s="106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U329" s="80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</row>
    <row r="330" spans="1:20" ht="12.75">
      <c r="A330" s="30"/>
      <c r="B330" s="31"/>
      <c r="C330" s="41"/>
      <c r="D330" s="104"/>
      <c r="E330" s="41"/>
      <c r="F330" s="41"/>
      <c r="G330" s="41"/>
      <c r="T330" s="32"/>
    </row>
    <row r="331" spans="1:68" s="47" customFormat="1" ht="23.25">
      <c r="A331" s="42"/>
      <c r="B331" s="43">
        <f>IF(COUNTIF(E332:S332,"&gt;0")&gt;=6,"Cartão com","")</f>
      </c>
      <c r="C331" s="44">
        <f>IF(COUNTIF(E332:S332,"&gt;0")&gt;=6,COUNTIF(E332:S332,"&gt;0"),"")</f>
      </c>
      <c r="D331" s="102">
        <f>IF(COUNTIF(E332:S332,"&gt;0")&gt;=6,"dezenas","")</f>
      </c>
      <c r="E331" s="45">
        <v>1</v>
      </c>
      <c r="F331" s="46">
        <v>2</v>
      </c>
      <c r="G331" s="46">
        <v>3</v>
      </c>
      <c r="H331" s="45">
        <v>4</v>
      </c>
      <c r="I331" s="45">
        <v>5</v>
      </c>
      <c r="J331" s="45">
        <v>6</v>
      </c>
      <c r="K331" s="45">
        <v>7</v>
      </c>
      <c r="L331" s="45">
        <v>8</v>
      </c>
      <c r="M331" s="45">
        <v>9</v>
      </c>
      <c r="N331" s="45">
        <v>10</v>
      </c>
      <c r="O331" s="45">
        <v>11</v>
      </c>
      <c r="P331" s="45">
        <v>12</v>
      </c>
      <c r="Q331" s="45">
        <v>13</v>
      </c>
      <c r="R331" s="45">
        <v>14</v>
      </c>
      <c r="S331" s="45">
        <v>15</v>
      </c>
      <c r="T331" s="118"/>
      <c r="U331" s="128" t="s">
        <v>23</v>
      </c>
      <c r="V331" s="128" t="s">
        <v>24</v>
      </c>
      <c r="W331" s="128" t="s">
        <v>25</v>
      </c>
      <c r="Y331" s="121" t="s">
        <v>32</v>
      </c>
      <c r="Z331" s="122">
        <v>6</v>
      </c>
      <c r="AA331" s="122">
        <v>7</v>
      </c>
      <c r="AB331" s="122">
        <v>8</v>
      </c>
      <c r="AC331" s="122">
        <v>9</v>
      </c>
      <c r="AD331" s="122">
        <v>10</v>
      </c>
      <c r="AE331" s="122">
        <v>11</v>
      </c>
      <c r="AF331" s="122">
        <v>12</v>
      </c>
      <c r="AG331" s="122">
        <v>13</v>
      </c>
      <c r="AH331" s="122">
        <v>14</v>
      </c>
      <c r="AI331" s="122">
        <v>15</v>
      </c>
      <c r="AJ331" s="123"/>
      <c r="AK331" s="121" t="s">
        <v>33</v>
      </c>
      <c r="AL331" s="108">
        <v>6</v>
      </c>
      <c r="AM331" s="108">
        <v>7</v>
      </c>
      <c r="AN331" s="108">
        <v>8</v>
      </c>
      <c r="AO331" s="108">
        <v>9</v>
      </c>
      <c r="AP331" s="108">
        <v>10</v>
      </c>
      <c r="AQ331" s="108">
        <v>11</v>
      </c>
      <c r="AR331" s="108">
        <v>12</v>
      </c>
      <c r="AS331" s="108">
        <v>13</v>
      </c>
      <c r="AT331" s="108">
        <v>14</v>
      </c>
      <c r="AU331" s="108">
        <v>15</v>
      </c>
      <c r="AV331" s="123"/>
      <c r="AW331" s="121" t="s">
        <v>34</v>
      </c>
      <c r="AX331" s="108">
        <v>6</v>
      </c>
      <c r="AY331" s="108">
        <v>7</v>
      </c>
      <c r="AZ331" s="108">
        <v>8</v>
      </c>
      <c r="BA331" s="108">
        <v>9</v>
      </c>
      <c r="BB331" s="108">
        <v>10</v>
      </c>
      <c r="BC331" s="108">
        <v>11</v>
      </c>
      <c r="BD331" s="108">
        <v>12</v>
      </c>
      <c r="BE331" s="108">
        <v>13</v>
      </c>
      <c r="BF331" s="108">
        <v>14</v>
      </c>
      <c r="BG331" s="108">
        <v>15</v>
      </c>
      <c r="BI331" s="174" t="s">
        <v>54</v>
      </c>
      <c r="BJ331" s="226" t="s">
        <v>69</v>
      </c>
      <c r="BK331" s="226" t="s">
        <v>70</v>
      </c>
      <c r="BL331" s="226" t="s">
        <v>71</v>
      </c>
      <c r="BM331" s="226" t="s">
        <v>72</v>
      </c>
      <c r="BN331" s="226" t="s">
        <v>57</v>
      </c>
      <c r="BO331" s="226" t="s">
        <v>58</v>
      </c>
      <c r="BP331" s="226" t="s">
        <v>25</v>
      </c>
    </row>
    <row r="332" spans="1:68" s="51" customFormat="1" ht="18">
      <c r="A332" s="48" t="str">
        <f>A326</f>
        <v>Grupo</v>
      </c>
      <c r="B332" s="49" t="s">
        <v>12</v>
      </c>
      <c r="C332" s="50" t="s">
        <v>2</v>
      </c>
      <c r="D332" s="97" t="s">
        <v>15</v>
      </c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119"/>
      <c r="U332" s="127">
        <f>SUM(Z332:AI334)</f>
        <v>0</v>
      </c>
      <c r="V332" s="127">
        <f>SUM(AL332:AU334)</f>
        <v>0</v>
      </c>
      <c r="W332" s="127">
        <f>SUM(AX332:BG334)</f>
        <v>0</v>
      </c>
      <c r="Y332" s="122">
        <v>4</v>
      </c>
      <c r="Z332" s="109">
        <f>1*IF(AND(Z331=C331,Y332=D334),1,0)</f>
        <v>0</v>
      </c>
      <c r="AA332" s="109">
        <f>3*IF(AND(AA331=C331,Y332=D334),1,0)</f>
        <v>0</v>
      </c>
      <c r="AB332" s="109">
        <f>6*IF(AND(AB331=C331,Y332=D334),1,0)</f>
        <v>0</v>
      </c>
      <c r="AC332" s="109">
        <f>10*IF(AND(AC331=C331,Y332=D334),1,0)</f>
        <v>0</v>
      </c>
      <c r="AD332" s="109">
        <f>15*IF(AND(AD331=C331,Y332=D334),1,0)</f>
        <v>0</v>
      </c>
      <c r="AE332" s="109">
        <f>21*IF(AND(AE331=C331,Y332=D334),1,0)</f>
        <v>0</v>
      </c>
      <c r="AF332" s="109">
        <f>28*IF(AND(AF331=C331,Y332=D334),1,0)</f>
        <v>0</v>
      </c>
      <c r="AG332" s="109">
        <f>36*IF(AND(AG331=C331,Y332=D334),1,0)</f>
        <v>0</v>
      </c>
      <c r="AH332" s="109">
        <f>45*IF(AND(AH331=C331,Y332=D334),1,0)</f>
        <v>0</v>
      </c>
      <c r="AI332" s="109">
        <f>55*IF(AND(AI331=C331,Y332=D334),1,0)</f>
        <v>0</v>
      </c>
      <c r="AJ332" s="124"/>
      <c r="AK332" s="109">
        <v>4</v>
      </c>
      <c r="AL332" s="109">
        <v>0</v>
      </c>
      <c r="AM332" s="109">
        <v>0</v>
      </c>
      <c r="AN332" s="109">
        <v>0</v>
      </c>
      <c r="AO332" s="109">
        <v>0</v>
      </c>
      <c r="AP332" s="109">
        <v>0</v>
      </c>
      <c r="AQ332" s="109">
        <v>0</v>
      </c>
      <c r="AR332" s="109">
        <v>0</v>
      </c>
      <c r="AS332" s="109">
        <v>0</v>
      </c>
      <c r="AT332" s="109">
        <v>0</v>
      </c>
      <c r="AU332" s="109">
        <v>0</v>
      </c>
      <c r="AV332" s="124"/>
      <c r="AW332" s="109">
        <v>4</v>
      </c>
      <c r="AX332" s="109">
        <v>0</v>
      </c>
      <c r="AY332" s="109">
        <v>0</v>
      </c>
      <c r="AZ332" s="109">
        <v>0</v>
      </c>
      <c r="BA332" s="109">
        <v>0</v>
      </c>
      <c r="BB332" s="109">
        <v>0</v>
      </c>
      <c r="BC332" s="109">
        <v>0</v>
      </c>
      <c r="BD332" s="109">
        <v>0</v>
      </c>
      <c r="BE332" s="109">
        <v>0</v>
      </c>
      <c r="BF332" s="109">
        <v>0</v>
      </c>
      <c r="BG332" s="109">
        <v>0</v>
      </c>
      <c r="BI332" s="176"/>
      <c r="BJ332" s="175">
        <f aca="true" t="shared" si="106" ref="BJ332:BP332">IF($D333="","",IF($D333=BJ331,"X",""))</f>
      </c>
      <c r="BK332" s="175">
        <f t="shared" si="106"/>
      </c>
      <c r="BL332" s="175">
        <f t="shared" si="106"/>
      </c>
      <c r="BM332" s="175">
        <f t="shared" si="106"/>
      </c>
      <c r="BN332" s="175">
        <f t="shared" si="106"/>
      </c>
      <c r="BO332" s="175">
        <f t="shared" si="106"/>
      </c>
      <c r="BP332" s="175">
        <f t="shared" si="106"/>
      </c>
    </row>
    <row r="333" spans="1:68" s="55" customFormat="1" ht="12.75">
      <c r="A333" s="52" t="str">
        <f>A327</f>
        <v>001</v>
      </c>
      <c r="B333" s="53">
        <f>IF(AND(C331&gt;=6,C331&lt;&gt;"",B$27&lt;&gt;""),B$27,"")</f>
      </c>
      <c r="C333" s="38">
        <f>IF(AND(C331&gt;0,C331&lt;&gt;"",C$27&lt;&gt;""),C$27,"")</f>
      </c>
      <c r="D333" s="201">
        <f>IF(AND(C331&gt;=6,B333&lt;&gt;"",C333&lt;&gt;""),CHOOSE(SUM(E333:S333)+1,"0","1","2","3","Quadra","Quina","SENA","Verifique","Verifique","Verifique","Verifique","Verifique","Verifique","Verifique","Verifique","Verifique"),"")</f>
      </c>
      <c r="E333" s="54">
        <f aca="true" t="shared" si="107" ref="E333:S333">IF(E332&lt;&gt;"",IF(SUMIF($E$27:$J$27,E332,$E$27:$J$27)=E332,1,0),0)</f>
        <v>0</v>
      </c>
      <c r="F333" s="54">
        <f t="shared" si="107"/>
        <v>0</v>
      </c>
      <c r="G333" s="54">
        <f t="shared" si="107"/>
        <v>0</v>
      </c>
      <c r="H333" s="54">
        <f t="shared" si="107"/>
        <v>0</v>
      </c>
      <c r="I333" s="54">
        <f t="shared" si="107"/>
        <v>0</v>
      </c>
      <c r="J333" s="54">
        <f t="shared" si="107"/>
        <v>0</v>
      </c>
      <c r="K333" s="54">
        <f t="shared" si="107"/>
        <v>0</v>
      </c>
      <c r="L333" s="54">
        <f t="shared" si="107"/>
        <v>0</v>
      </c>
      <c r="M333" s="54">
        <f t="shared" si="107"/>
        <v>0</v>
      </c>
      <c r="N333" s="54">
        <f t="shared" si="107"/>
        <v>0</v>
      </c>
      <c r="O333" s="54">
        <f t="shared" si="107"/>
        <v>0</v>
      </c>
      <c r="P333" s="54">
        <f t="shared" si="107"/>
        <v>0</v>
      </c>
      <c r="Q333" s="54">
        <f t="shared" si="107"/>
        <v>0</v>
      </c>
      <c r="R333" s="54">
        <f t="shared" si="107"/>
        <v>0</v>
      </c>
      <c r="S333" s="54">
        <f t="shared" si="107"/>
        <v>0</v>
      </c>
      <c r="T333" s="120"/>
      <c r="Y333" s="125">
        <v>5</v>
      </c>
      <c r="Z333" s="126">
        <v>0</v>
      </c>
      <c r="AA333" s="109">
        <f>5*IF(AND(AA331=C331,Y333=D334),1,0)</f>
        <v>0</v>
      </c>
      <c r="AB333" s="109">
        <f>15*IF(AND(AB331=C331,Y333=D334),1,0)</f>
        <v>0</v>
      </c>
      <c r="AC333" s="109">
        <f>30*IF(AND(AC331=C331,Y333=D334),1,0)</f>
        <v>0</v>
      </c>
      <c r="AD333" s="109">
        <f>50*IF(AND(AD331=C331,Y333=D334),1,0)</f>
        <v>0</v>
      </c>
      <c r="AE333" s="109">
        <f>75*IF(AND(AE331=C331,Y333=D334),1,0)</f>
        <v>0</v>
      </c>
      <c r="AF333" s="109">
        <f>105*IF(AND(AF331=C331,Y333=D334),1,0)</f>
        <v>0</v>
      </c>
      <c r="AG333" s="109">
        <f>140*IF(AND(AG331=C331,Y333=D334),1,0)</f>
        <v>0</v>
      </c>
      <c r="AH333" s="109">
        <f>180*IF(AND(AH331=C331,Y333=D334),1,0)</f>
        <v>0</v>
      </c>
      <c r="AI333" s="109">
        <f>225*IF(AND(AI331=C331,Y333=D334),1,0)</f>
        <v>0</v>
      </c>
      <c r="AJ333" s="126"/>
      <c r="AK333" s="126">
        <v>5</v>
      </c>
      <c r="AL333" s="109">
        <f>1*IF(AND(AL331=C331,AK333=D334),1,0)</f>
        <v>0</v>
      </c>
      <c r="AM333" s="109">
        <f>2*IF(AND(AM331=C331,AK333=D334),1,0)</f>
        <v>0</v>
      </c>
      <c r="AN333" s="109">
        <f>3*IF(AND(AN331=C331,AK333=D334),1,0)</f>
        <v>0</v>
      </c>
      <c r="AO333" s="109">
        <f>4*IF(AND(AO331=C331,AK333=D334),1,0)</f>
        <v>0</v>
      </c>
      <c r="AP333" s="109">
        <f>5*IF(AND(AP331=C331,AK333=D334),1,0)</f>
        <v>0</v>
      </c>
      <c r="AQ333" s="109">
        <f>6*IF(AND(AQ331=C331,AK333=D334),1,0)</f>
        <v>0</v>
      </c>
      <c r="AR333" s="109">
        <f>7*IF(AND(AR331=C331,AK333=D334),1,0)</f>
        <v>0</v>
      </c>
      <c r="AS333" s="109">
        <f>8*IF(AND(AS331=C331,AK333=D334),1,0)</f>
        <v>0</v>
      </c>
      <c r="AT333" s="109">
        <f>9*IF(AND(AT331=C331,AK333=D334),1,0)</f>
        <v>0</v>
      </c>
      <c r="AU333" s="109">
        <f>10*IF(AND(AU331=C331,AK333=D334),1,0)</f>
        <v>0</v>
      </c>
      <c r="AV333" s="126"/>
      <c r="AW333" s="126">
        <v>5</v>
      </c>
      <c r="AX333" s="109">
        <v>0</v>
      </c>
      <c r="AY333" s="109">
        <v>0</v>
      </c>
      <c r="AZ333" s="109">
        <v>0</v>
      </c>
      <c r="BA333" s="109">
        <v>0</v>
      </c>
      <c r="BB333" s="109">
        <v>0</v>
      </c>
      <c r="BC333" s="109">
        <v>0</v>
      </c>
      <c r="BD333" s="109">
        <v>0</v>
      </c>
      <c r="BE333" s="109">
        <v>0</v>
      </c>
      <c r="BF333" s="109">
        <v>0</v>
      </c>
      <c r="BG333" s="109">
        <v>0</v>
      </c>
      <c r="BI333" s="176"/>
      <c r="BJ333" s="176"/>
      <c r="BK333" s="176"/>
      <c r="BL333" s="176"/>
      <c r="BM333" s="176"/>
      <c r="BN333" s="176"/>
      <c r="BO333" s="176"/>
      <c r="BP333" s="176"/>
    </row>
    <row r="334" spans="1:59" ht="15">
      <c r="A334" s="56"/>
      <c r="B334" s="206" t="s">
        <v>62</v>
      </c>
      <c r="C334" s="208">
        <f>C328+1</f>
        <v>51</v>
      </c>
      <c r="D334" s="129">
        <f>SUM(E333:S333)</f>
        <v>0</v>
      </c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17"/>
      <c r="U334" s="82"/>
      <c r="V334" s="117"/>
      <c r="W334" s="117"/>
      <c r="Y334" s="122">
        <v>6</v>
      </c>
      <c r="Z334" s="108">
        <v>0</v>
      </c>
      <c r="AA334" s="109">
        <v>0</v>
      </c>
      <c r="AB334" s="109">
        <f>15*IF(AND(AB331=C331,Y334=D334),1,0)</f>
        <v>0</v>
      </c>
      <c r="AC334" s="109">
        <f>45*IF(AND(AC331=C331,Y334=D334),1,0)</f>
        <v>0</v>
      </c>
      <c r="AD334" s="109">
        <f>90*IF(AND(AD331=C331,Y334=D334),1,0)</f>
        <v>0</v>
      </c>
      <c r="AE334" s="109">
        <f>150*IF(AND(AE331=C331,Y334=D334),1,0)</f>
        <v>0</v>
      </c>
      <c r="AF334" s="109">
        <f>225*IF(AND(AF331=C331,Y334=D334),1,0)</f>
        <v>0</v>
      </c>
      <c r="AG334" s="109">
        <f>315*IF(AND(AG331=C331,Y334=D334),1,0)</f>
        <v>0</v>
      </c>
      <c r="AH334" s="109">
        <f>420*IF(AND(AH331=C331,Y334=D334),1,0)</f>
        <v>0</v>
      </c>
      <c r="AI334" s="109">
        <f>540*IF(AND(AI331=C331,Y334=D334),1,0)</f>
        <v>0</v>
      </c>
      <c r="AJ334" s="108"/>
      <c r="AK334" s="108">
        <v>6</v>
      </c>
      <c r="AL334" s="108">
        <v>0</v>
      </c>
      <c r="AM334" s="109">
        <f>6*IF(AND(AM331=C331,AK334=D334),1,0)</f>
        <v>0</v>
      </c>
      <c r="AN334" s="109">
        <f>12*IF(AND(AN331=C331,AK334=D334),1,0)</f>
        <v>0</v>
      </c>
      <c r="AO334" s="109">
        <f>18*IF(AND(AO331=C331,AK334=D334),1,0)</f>
        <v>0</v>
      </c>
      <c r="AP334" s="109">
        <f>24*IF(AND(AP331=C331,AK334=D334),1,0)</f>
        <v>0</v>
      </c>
      <c r="AQ334" s="109">
        <f>30*IF(AND(AQ331=C331,AK334=D334),1,0)</f>
        <v>0</v>
      </c>
      <c r="AR334" s="109">
        <f>36*IF(AND(AR331=C331,AK334=D334),1,0)</f>
        <v>0</v>
      </c>
      <c r="AS334" s="109">
        <f>42*IF(AND(AS331=C331,AK334=D334),1,0)</f>
        <v>0</v>
      </c>
      <c r="AT334" s="109">
        <f>48*IF(AND(AT331=C331,AK334=D334),1,0)</f>
        <v>0</v>
      </c>
      <c r="AU334" s="109">
        <f>54*IF(AND(AU331=C331,AK334=D334),1,0)</f>
        <v>0</v>
      </c>
      <c r="AV334" s="108"/>
      <c r="AW334" s="108">
        <v>6</v>
      </c>
      <c r="AX334" s="109">
        <f>1*IF(AND(AX331=C331,AW334=D334),1,0)</f>
        <v>0</v>
      </c>
      <c r="AY334" s="109">
        <f>1*IF(AND(AY331=C331,AW334=D334),1,0)</f>
        <v>0</v>
      </c>
      <c r="AZ334" s="109">
        <f>1*IF(AND(AZ331=C331,AW334=D334),1,0)</f>
        <v>0</v>
      </c>
      <c r="BA334" s="109">
        <f>1*IF(AND(BA331=C331,AW334=D334),1,0)</f>
        <v>0</v>
      </c>
      <c r="BB334" s="109">
        <f>1*IF(AND(BB331=C331,AW334=D334),1,0)</f>
        <v>0</v>
      </c>
      <c r="BC334" s="109">
        <f>1*IF(AND(BC331=C331,AW334=D334),1,0)</f>
        <v>0</v>
      </c>
      <c r="BD334" s="109">
        <f>1*IF(AND(BD331=C331,AW334=D334),1,0)</f>
        <v>0</v>
      </c>
      <c r="BE334" s="109">
        <f>1*IF(AND(BE331=C331,AW334=D334),1,0)</f>
        <v>0</v>
      </c>
      <c r="BF334" s="109">
        <f>1*IF(AND(BF331=C331,AW334=D334),1,0)</f>
        <v>0</v>
      </c>
      <c r="BG334" s="109">
        <f>1*IF(AND(BG331=C331,AW334=D334),1,0)</f>
        <v>0</v>
      </c>
    </row>
    <row r="335" spans="1:57" ht="12.75">
      <c r="A335" s="30"/>
      <c r="B335" s="31"/>
      <c r="T335" s="32"/>
      <c r="W335" s="92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I335" s="106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U335" s="80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</row>
    <row r="336" spans="1:20" ht="12.75">
      <c r="A336" s="30"/>
      <c r="B336" s="31"/>
      <c r="C336" s="41"/>
      <c r="D336" s="104"/>
      <c r="E336" s="41"/>
      <c r="F336" s="41"/>
      <c r="G336" s="41"/>
      <c r="T336" s="32"/>
    </row>
    <row r="337" spans="1:68" s="47" customFormat="1" ht="23.25">
      <c r="A337" s="42"/>
      <c r="B337" s="43">
        <f>IF(COUNTIF(E338:S338,"&gt;0")&gt;=6,"Cartão com","")</f>
      </c>
      <c r="C337" s="44">
        <f>IF(COUNTIF(E338:S338,"&gt;0")&gt;=6,COUNTIF(E338:S338,"&gt;0"),"")</f>
      </c>
      <c r="D337" s="102">
        <f>IF(COUNTIF(E338:S338,"&gt;0")&gt;=6,"dezenas","")</f>
      </c>
      <c r="E337" s="45">
        <v>1</v>
      </c>
      <c r="F337" s="46">
        <v>2</v>
      </c>
      <c r="G337" s="46">
        <v>3</v>
      </c>
      <c r="H337" s="45">
        <v>4</v>
      </c>
      <c r="I337" s="45">
        <v>5</v>
      </c>
      <c r="J337" s="45">
        <v>6</v>
      </c>
      <c r="K337" s="45">
        <v>7</v>
      </c>
      <c r="L337" s="45">
        <v>8</v>
      </c>
      <c r="M337" s="45">
        <v>9</v>
      </c>
      <c r="N337" s="45">
        <v>10</v>
      </c>
      <c r="O337" s="45">
        <v>11</v>
      </c>
      <c r="P337" s="45">
        <v>12</v>
      </c>
      <c r="Q337" s="45">
        <v>13</v>
      </c>
      <c r="R337" s="45">
        <v>14</v>
      </c>
      <c r="S337" s="45">
        <v>15</v>
      </c>
      <c r="T337" s="118"/>
      <c r="U337" s="128" t="s">
        <v>23</v>
      </c>
      <c r="V337" s="128" t="s">
        <v>24</v>
      </c>
      <c r="W337" s="128" t="s">
        <v>25</v>
      </c>
      <c r="Y337" s="121" t="s">
        <v>32</v>
      </c>
      <c r="Z337" s="122">
        <v>6</v>
      </c>
      <c r="AA337" s="122">
        <v>7</v>
      </c>
      <c r="AB337" s="122">
        <v>8</v>
      </c>
      <c r="AC337" s="122">
        <v>9</v>
      </c>
      <c r="AD337" s="122">
        <v>10</v>
      </c>
      <c r="AE337" s="122">
        <v>11</v>
      </c>
      <c r="AF337" s="122">
        <v>12</v>
      </c>
      <c r="AG337" s="122">
        <v>13</v>
      </c>
      <c r="AH337" s="122">
        <v>14</v>
      </c>
      <c r="AI337" s="122">
        <v>15</v>
      </c>
      <c r="AJ337" s="123"/>
      <c r="AK337" s="121" t="s">
        <v>33</v>
      </c>
      <c r="AL337" s="108">
        <v>6</v>
      </c>
      <c r="AM337" s="108">
        <v>7</v>
      </c>
      <c r="AN337" s="108">
        <v>8</v>
      </c>
      <c r="AO337" s="108">
        <v>9</v>
      </c>
      <c r="AP337" s="108">
        <v>10</v>
      </c>
      <c r="AQ337" s="108">
        <v>11</v>
      </c>
      <c r="AR337" s="108">
        <v>12</v>
      </c>
      <c r="AS337" s="108">
        <v>13</v>
      </c>
      <c r="AT337" s="108">
        <v>14</v>
      </c>
      <c r="AU337" s="108">
        <v>15</v>
      </c>
      <c r="AV337" s="123"/>
      <c r="AW337" s="121" t="s">
        <v>34</v>
      </c>
      <c r="AX337" s="108">
        <v>6</v>
      </c>
      <c r="AY337" s="108">
        <v>7</v>
      </c>
      <c r="AZ337" s="108">
        <v>8</v>
      </c>
      <c r="BA337" s="108">
        <v>9</v>
      </c>
      <c r="BB337" s="108">
        <v>10</v>
      </c>
      <c r="BC337" s="108">
        <v>11</v>
      </c>
      <c r="BD337" s="108">
        <v>12</v>
      </c>
      <c r="BE337" s="108">
        <v>13</v>
      </c>
      <c r="BF337" s="108">
        <v>14</v>
      </c>
      <c r="BG337" s="108">
        <v>15</v>
      </c>
      <c r="BI337" s="174" t="s">
        <v>54</v>
      </c>
      <c r="BJ337" s="226" t="s">
        <v>69</v>
      </c>
      <c r="BK337" s="226" t="s">
        <v>70</v>
      </c>
      <c r="BL337" s="226" t="s">
        <v>71</v>
      </c>
      <c r="BM337" s="226" t="s">
        <v>72</v>
      </c>
      <c r="BN337" s="226" t="s">
        <v>57</v>
      </c>
      <c r="BO337" s="226" t="s">
        <v>58</v>
      </c>
      <c r="BP337" s="226" t="s">
        <v>25</v>
      </c>
    </row>
    <row r="338" spans="1:68" s="51" customFormat="1" ht="18">
      <c r="A338" s="48" t="str">
        <f>A332</f>
        <v>Grupo</v>
      </c>
      <c r="B338" s="49" t="s">
        <v>12</v>
      </c>
      <c r="C338" s="50" t="s">
        <v>2</v>
      </c>
      <c r="D338" s="97" t="s">
        <v>15</v>
      </c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119"/>
      <c r="U338" s="127">
        <f>SUM(Z338:AI340)</f>
        <v>0</v>
      </c>
      <c r="V338" s="127">
        <f>SUM(AL338:AU340)</f>
        <v>0</v>
      </c>
      <c r="W338" s="127">
        <f>SUM(AX338:BG340)</f>
        <v>0</v>
      </c>
      <c r="Y338" s="122">
        <v>4</v>
      </c>
      <c r="Z338" s="109">
        <f>1*IF(AND(Z337=C337,Y338=D340),1,0)</f>
        <v>0</v>
      </c>
      <c r="AA338" s="109">
        <f>3*IF(AND(AA337=C337,Y338=D340),1,0)</f>
        <v>0</v>
      </c>
      <c r="AB338" s="109">
        <f>6*IF(AND(AB337=C337,Y338=D340),1,0)</f>
        <v>0</v>
      </c>
      <c r="AC338" s="109">
        <f>10*IF(AND(AC337=C337,Y338=D340),1,0)</f>
        <v>0</v>
      </c>
      <c r="AD338" s="109">
        <f>15*IF(AND(AD337=C337,Y338=D340),1,0)</f>
        <v>0</v>
      </c>
      <c r="AE338" s="109">
        <f>21*IF(AND(AE337=C337,Y338=D340),1,0)</f>
        <v>0</v>
      </c>
      <c r="AF338" s="109">
        <f>28*IF(AND(AF337=C337,Y338=D340),1,0)</f>
        <v>0</v>
      </c>
      <c r="AG338" s="109">
        <f>36*IF(AND(AG337=C337,Y338=D340),1,0)</f>
        <v>0</v>
      </c>
      <c r="AH338" s="109">
        <f>45*IF(AND(AH337=C337,Y338=D340),1,0)</f>
        <v>0</v>
      </c>
      <c r="AI338" s="109">
        <f>55*IF(AND(AI337=C337,Y338=D340),1,0)</f>
        <v>0</v>
      </c>
      <c r="AJ338" s="124"/>
      <c r="AK338" s="109">
        <v>4</v>
      </c>
      <c r="AL338" s="109">
        <v>0</v>
      </c>
      <c r="AM338" s="109">
        <v>0</v>
      </c>
      <c r="AN338" s="109">
        <v>0</v>
      </c>
      <c r="AO338" s="109">
        <v>0</v>
      </c>
      <c r="AP338" s="109">
        <v>0</v>
      </c>
      <c r="AQ338" s="109">
        <v>0</v>
      </c>
      <c r="AR338" s="109">
        <v>0</v>
      </c>
      <c r="AS338" s="109">
        <v>0</v>
      </c>
      <c r="AT338" s="109">
        <v>0</v>
      </c>
      <c r="AU338" s="109">
        <v>0</v>
      </c>
      <c r="AV338" s="124"/>
      <c r="AW338" s="109">
        <v>4</v>
      </c>
      <c r="AX338" s="109">
        <v>0</v>
      </c>
      <c r="AY338" s="109">
        <v>0</v>
      </c>
      <c r="AZ338" s="109">
        <v>0</v>
      </c>
      <c r="BA338" s="109">
        <v>0</v>
      </c>
      <c r="BB338" s="109">
        <v>0</v>
      </c>
      <c r="BC338" s="109">
        <v>0</v>
      </c>
      <c r="BD338" s="109">
        <v>0</v>
      </c>
      <c r="BE338" s="109">
        <v>0</v>
      </c>
      <c r="BF338" s="109">
        <v>0</v>
      </c>
      <c r="BG338" s="109">
        <v>0</v>
      </c>
      <c r="BI338" s="176"/>
      <c r="BJ338" s="175">
        <f aca="true" t="shared" si="108" ref="BJ338:BP338">IF($D339="","",IF($D339=BJ337,"X",""))</f>
      </c>
      <c r="BK338" s="175">
        <f t="shared" si="108"/>
      </c>
      <c r="BL338" s="175">
        <f t="shared" si="108"/>
      </c>
      <c r="BM338" s="175">
        <f t="shared" si="108"/>
      </c>
      <c r="BN338" s="175">
        <f t="shared" si="108"/>
      </c>
      <c r="BO338" s="175">
        <f t="shared" si="108"/>
      </c>
      <c r="BP338" s="175">
        <f t="shared" si="108"/>
      </c>
    </row>
    <row r="339" spans="1:68" s="55" customFormat="1" ht="12.75">
      <c r="A339" s="52" t="str">
        <f>A333</f>
        <v>001</v>
      </c>
      <c r="B339" s="53">
        <f>IF(AND(C337&gt;=6,C337&lt;&gt;"",B$27&lt;&gt;""),B$27,"")</f>
      </c>
      <c r="C339" s="38">
        <f>IF(AND(C337&gt;0,C337&lt;&gt;"",C$27&lt;&gt;""),C$27,"")</f>
      </c>
      <c r="D339" s="201">
        <f>IF(AND(C337&gt;=6,B339&lt;&gt;"",C339&lt;&gt;""),CHOOSE(SUM(E339:S339)+1,"0","1","2","3","Quadra","Quina","SENA","Verifique","Verifique","Verifique","Verifique","Verifique","Verifique","Verifique","Verifique","Verifique"),"")</f>
      </c>
      <c r="E339" s="54">
        <f aca="true" t="shared" si="109" ref="E339:S339">IF(E338&lt;&gt;"",IF(SUMIF($E$27:$J$27,E338,$E$27:$J$27)=E338,1,0),0)</f>
        <v>0</v>
      </c>
      <c r="F339" s="54">
        <f t="shared" si="109"/>
        <v>0</v>
      </c>
      <c r="G339" s="54">
        <f t="shared" si="109"/>
        <v>0</v>
      </c>
      <c r="H339" s="54">
        <f t="shared" si="109"/>
        <v>0</v>
      </c>
      <c r="I339" s="54">
        <f t="shared" si="109"/>
        <v>0</v>
      </c>
      <c r="J339" s="54">
        <f t="shared" si="109"/>
        <v>0</v>
      </c>
      <c r="K339" s="54">
        <f t="shared" si="109"/>
        <v>0</v>
      </c>
      <c r="L339" s="54">
        <f t="shared" si="109"/>
        <v>0</v>
      </c>
      <c r="M339" s="54">
        <f t="shared" si="109"/>
        <v>0</v>
      </c>
      <c r="N339" s="54">
        <f t="shared" si="109"/>
        <v>0</v>
      </c>
      <c r="O339" s="54">
        <f t="shared" si="109"/>
        <v>0</v>
      </c>
      <c r="P339" s="54">
        <f t="shared" si="109"/>
        <v>0</v>
      </c>
      <c r="Q339" s="54">
        <f t="shared" si="109"/>
        <v>0</v>
      </c>
      <c r="R339" s="54">
        <f t="shared" si="109"/>
        <v>0</v>
      </c>
      <c r="S339" s="54">
        <f t="shared" si="109"/>
        <v>0</v>
      </c>
      <c r="T339" s="120"/>
      <c r="Y339" s="125">
        <v>5</v>
      </c>
      <c r="Z339" s="126">
        <v>0</v>
      </c>
      <c r="AA339" s="109">
        <f>5*IF(AND(AA337=C337,Y339=D340),1,0)</f>
        <v>0</v>
      </c>
      <c r="AB339" s="109">
        <f>15*IF(AND(AB337=C337,Y339=D340),1,0)</f>
        <v>0</v>
      </c>
      <c r="AC339" s="109">
        <f>30*IF(AND(AC337=C337,Y339=D340),1,0)</f>
        <v>0</v>
      </c>
      <c r="AD339" s="109">
        <f>50*IF(AND(AD337=C337,Y339=D340),1,0)</f>
        <v>0</v>
      </c>
      <c r="AE339" s="109">
        <f>75*IF(AND(AE337=C337,Y339=D340),1,0)</f>
        <v>0</v>
      </c>
      <c r="AF339" s="109">
        <f>105*IF(AND(AF337=C337,Y339=D340),1,0)</f>
        <v>0</v>
      </c>
      <c r="AG339" s="109">
        <f>140*IF(AND(AG337=C337,Y339=D340),1,0)</f>
        <v>0</v>
      </c>
      <c r="AH339" s="109">
        <f>180*IF(AND(AH337=C337,Y339=D340),1,0)</f>
        <v>0</v>
      </c>
      <c r="AI339" s="109">
        <f>225*IF(AND(AI337=C337,Y339=D340),1,0)</f>
        <v>0</v>
      </c>
      <c r="AJ339" s="126"/>
      <c r="AK339" s="126">
        <v>5</v>
      </c>
      <c r="AL339" s="109">
        <f>1*IF(AND(AL337=C337,AK339=D340),1,0)</f>
        <v>0</v>
      </c>
      <c r="AM339" s="109">
        <f>2*IF(AND(AM337=C337,AK339=D340),1,0)</f>
        <v>0</v>
      </c>
      <c r="AN339" s="109">
        <f>3*IF(AND(AN337=C337,AK339=D340),1,0)</f>
        <v>0</v>
      </c>
      <c r="AO339" s="109">
        <f>4*IF(AND(AO337=C337,AK339=D340),1,0)</f>
        <v>0</v>
      </c>
      <c r="AP339" s="109">
        <f>5*IF(AND(AP337=C337,AK339=D340),1,0)</f>
        <v>0</v>
      </c>
      <c r="AQ339" s="109">
        <f>6*IF(AND(AQ337=C337,AK339=D340),1,0)</f>
        <v>0</v>
      </c>
      <c r="AR339" s="109">
        <f>7*IF(AND(AR337=C337,AK339=D340),1,0)</f>
        <v>0</v>
      </c>
      <c r="AS339" s="109">
        <f>8*IF(AND(AS337=C337,AK339=D340),1,0)</f>
        <v>0</v>
      </c>
      <c r="AT339" s="109">
        <f>9*IF(AND(AT337=C337,AK339=D340),1,0)</f>
        <v>0</v>
      </c>
      <c r="AU339" s="109">
        <f>10*IF(AND(AU337=C337,AK339=D340),1,0)</f>
        <v>0</v>
      </c>
      <c r="AV339" s="126"/>
      <c r="AW339" s="126">
        <v>5</v>
      </c>
      <c r="AX339" s="109">
        <v>0</v>
      </c>
      <c r="AY339" s="109">
        <v>0</v>
      </c>
      <c r="AZ339" s="109">
        <v>0</v>
      </c>
      <c r="BA339" s="109">
        <v>0</v>
      </c>
      <c r="BB339" s="109">
        <v>0</v>
      </c>
      <c r="BC339" s="109">
        <v>0</v>
      </c>
      <c r="BD339" s="109">
        <v>0</v>
      </c>
      <c r="BE339" s="109">
        <v>0</v>
      </c>
      <c r="BF339" s="109">
        <v>0</v>
      </c>
      <c r="BG339" s="109">
        <v>0</v>
      </c>
      <c r="BI339" s="176"/>
      <c r="BJ339" s="176"/>
      <c r="BK339" s="176"/>
      <c r="BL339" s="176"/>
      <c r="BM339" s="176"/>
      <c r="BN339" s="176"/>
      <c r="BO339" s="176"/>
      <c r="BP339" s="176"/>
    </row>
    <row r="340" spans="1:59" ht="15">
      <c r="A340" s="56"/>
      <c r="B340" s="206" t="s">
        <v>62</v>
      </c>
      <c r="C340" s="208">
        <f>C334+1</f>
        <v>52</v>
      </c>
      <c r="D340" s="129">
        <f>SUM(E339:S339)</f>
        <v>0</v>
      </c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17"/>
      <c r="U340" s="82"/>
      <c r="V340" s="117"/>
      <c r="W340" s="117"/>
      <c r="Y340" s="122">
        <v>6</v>
      </c>
      <c r="Z340" s="108">
        <v>0</v>
      </c>
      <c r="AA340" s="109">
        <v>0</v>
      </c>
      <c r="AB340" s="109">
        <f>15*IF(AND(AB337=C337,Y340=D340),1,0)</f>
        <v>0</v>
      </c>
      <c r="AC340" s="109">
        <f>45*IF(AND(AC337=C337,Y340=D340),1,0)</f>
        <v>0</v>
      </c>
      <c r="AD340" s="109">
        <f>90*IF(AND(AD337=C337,Y340=D340),1,0)</f>
        <v>0</v>
      </c>
      <c r="AE340" s="109">
        <f>150*IF(AND(AE337=C337,Y340=D340),1,0)</f>
        <v>0</v>
      </c>
      <c r="AF340" s="109">
        <f>225*IF(AND(AF337=C337,Y340=D340),1,0)</f>
        <v>0</v>
      </c>
      <c r="AG340" s="109">
        <f>315*IF(AND(AG337=C337,Y340=D340),1,0)</f>
        <v>0</v>
      </c>
      <c r="AH340" s="109">
        <f>420*IF(AND(AH337=C337,Y340=D340),1,0)</f>
        <v>0</v>
      </c>
      <c r="AI340" s="109">
        <f>540*IF(AND(AI337=C337,Y340=D340),1,0)</f>
        <v>0</v>
      </c>
      <c r="AJ340" s="108"/>
      <c r="AK340" s="108">
        <v>6</v>
      </c>
      <c r="AL340" s="108">
        <v>0</v>
      </c>
      <c r="AM340" s="109">
        <f>6*IF(AND(AM337=C337,AK340=D340),1,0)</f>
        <v>0</v>
      </c>
      <c r="AN340" s="109">
        <f>12*IF(AND(AN337=C337,AK340=D340),1,0)</f>
        <v>0</v>
      </c>
      <c r="AO340" s="109">
        <f>18*IF(AND(AO337=C337,AK340=D340),1,0)</f>
        <v>0</v>
      </c>
      <c r="AP340" s="109">
        <f>24*IF(AND(AP337=C337,AK340=D340),1,0)</f>
        <v>0</v>
      </c>
      <c r="AQ340" s="109">
        <f>30*IF(AND(AQ337=C337,AK340=D340),1,0)</f>
        <v>0</v>
      </c>
      <c r="AR340" s="109">
        <f>36*IF(AND(AR337=C337,AK340=D340),1,0)</f>
        <v>0</v>
      </c>
      <c r="AS340" s="109">
        <f>42*IF(AND(AS337=C337,AK340=D340),1,0)</f>
        <v>0</v>
      </c>
      <c r="AT340" s="109">
        <f>48*IF(AND(AT337=C337,AK340=D340),1,0)</f>
        <v>0</v>
      </c>
      <c r="AU340" s="109">
        <f>54*IF(AND(AU337=C337,AK340=D340),1,0)</f>
        <v>0</v>
      </c>
      <c r="AV340" s="108"/>
      <c r="AW340" s="108">
        <v>6</v>
      </c>
      <c r="AX340" s="109">
        <f>1*IF(AND(AX337=C337,AW340=D340),1,0)</f>
        <v>0</v>
      </c>
      <c r="AY340" s="109">
        <f>1*IF(AND(AY337=C337,AW340=D340),1,0)</f>
        <v>0</v>
      </c>
      <c r="AZ340" s="109">
        <f>1*IF(AND(AZ337=C337,AW340=D340),1,0)</f>
        <v>0</v>
      </c>
      <c r="BA340" s="109">
        <f>1*IF(AND(BA337=C337,AW340=D340),1,0)</f>
        <v>0</v>
      </c>
      <c r="BB340" s="109">
        <f>1*IF(AND(BB337=C337,AW340=D340),1,0)</f>
        <v>0</v>
      </c>
      <c r="BC340" s="109">
        <f>1*IF(AND(BC337=C337,AW340=D340),1,0)</f>
        <v>0</v>
      </c>
      <c r="BD340" s="109">
        <f>1*IF(AND(BD337=C337,AW340=D340),1,0)</f>
        <v>0</v>
      </c>
      <c r="BE340" s="109">
        <f>1*IF(AND(BE337=C337,AW340=D340),1,0)</f>
        <v>0</v>
      </c>
      <c r="BF340" s="109">
        <f>1*IF(AND(BF337=C337,AW340=D340),1,0)</f>
        <v>0</v>
      </c>
      <c r="BG340" s="109">
        <f>1*IF(AND(BG337=C337,AW340=D340),1,0)</f>
        <v>0</v>
      </c>
    </row>
    <row r="341" spans="1:57" ht="12.75">
      <c r="A341" s="30"/>
      <c r="B341" s="31"/>
      <c r="T341" s="32"/>
      <c r="W341" s="92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I341" s="106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U341" s="80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</row>
    <row r="342" spans="1:20" ht="12.75">
      <c r="A342" s="30"/>
      <c r="B342" s="31"/>
      <c r="C342" s="41"/>
      <c r="D342" s="104"/>
      <c r="E342" s="41"/>
      <c r="F342" s="41"/>
      <c r="G342" s="41"/>
      <c r="T342" s="32"/>
    </row>
    <row r="343" spans="1:68" s="47" customFormat="1" ht="23.25">
      <c r="A343" s="42"/>
      <c r="B343" s="43">
        <f>IF(COUNTIF(E344:S344,"&gt;0")&gt;=6,"Cartão com","")</f>
      </c>
      <c r="C343" s="44">
        <f>IF(COUNTIF(E344:S344,"&gt;0")&gt;=6,COUNTIF(E344:S344,"&gt;0"),"")</f>
      </c>
      <c r="D343" s="102">
        <f>IF(COUNTIF(E344:S344,"&gt;0")&gt;=6,"dezenas","")</f>
      </c>
      <c r="E343" s="45">
        <v>1</v>
      </c>
      <c r="F343" s="46">
        <v>2</v>
      </c>
      <c r="G343" s="46">
        <v>3</v>
      </c>
      <c r="H343" s="45">
        <v>4</v>
      </c>
      <c r="I343" s="45">
        <v>5</v>
      </c>
      <c r="J343" s="45">
        <v>6</v>
      </c>
      <c r="K343" s="45">
        <v>7</v>
      </c>
      <c r="L343" s="45">
        <v>8</v>
      </c>
      <c r="M343" s="45">
        <v>9</v>
      </c>
      <c r="N343" s="45">
        <v>10</v>
      </c>
      <c r="O343" s="45">
        <v>11</v>
      </c>
      <c r="P343" s="45">
        <v>12</v>
      </c>
      <c r="Q343" s="45">
        <v>13</v>
      </c>
      <c r="R343" s="45">
        <v>14</v>
      </c>
      <c r="S343" s="45">
        <v>15</v>
      </c>
      <c r="T343" s="118"/>
      <c r="U343" s="128" t="s">
        <v>23</v>
      </c>
      <c r="V343" s="128" t="s">
        <v>24</v>
      </c>
      <c r="W343" s="128" t="s">
        <v>25</v>
      </c>
      <c r="Y343" s="121" t="s">
        <v>32</v>
      </c>
      <c r="Z343" s="122">
        <v>6</v>
      </c>
      <c r="AA343" s="122">
        <v>7</v>
      </c>
      <c r="AB343" s="122">
        <v>8</v>
      </c>
      <c r="AC343" s="122">
        <v>9</v>
      </c>
      <c r="AD343" s="122">
        <v>10</v>
      </c>
      <c r="AE343" s="122">
        <v>11</v>
      </c>
      <c r="AF343" s="122">
        <v>12</v>
      </c>
      <c r="AG343" s="122">
        <v>13</v>
      </c>
      <c r="AH343" s="122">
        <v>14</v>
      </c>
      <c r="AI343" s="122">
        <v>15</v>
      </c>
      <c r="AJ343" s="123"/>
      <c r="AK343" s="121" t="s">
        <v>33</v>
      </c>
      <c r="AL343" s="108">
        <v>6</v>
      </c>
      <c r="AM343" s="108">
        <v>7</v>
      </c>
      <c r="AN343" s="108">
        <v>8</v>
      </c>
      <c r="AO343" s="108">
        <v>9</v>
      </c>
      <c r="AP343" s="108">
        <v>10</v>
      </c>
      <c r="AQ343" s="108">
        <v>11</v>
      </c>
      <c r="AR343" s="108">
        <v>12</v>
      </c>
      <c r="AS343" s="108">
        <v>13</v>
      </c>
      <c r="AT343" s="108">
        <v>14</v>
      </c>
      <c r="AU343" s="108">
        <v>15</v>
      </c>
      <c r="AV343" s="123"/>
      <c r="AW343" s="121" t="s">
        <v>34</v>
      </c>
      <c r="AX343" s="108">
        <v>6</v>
      </c>
      <c r="AY343" s="108">
        <v>7</v>
      </c>
      <c r="AZ343" s="108">
        <v>8</v>
      </c>
      <c r="BA343" s="108">
        <v>9</v>
      </c>
      <c r="BB343" s="108">
        <v>10</v>
      </c>
      <c r="BC343" s="108">
        <v>11</v>
      </c>
      <c r="BD343" s="108">
        <v>12</v>
      </c>
      <c r="BE343" s="108">
        <v>13</v>
      </c>
      <c r="BF343" s="108">
        <v>14</v>
      </c>
      <c r="BG343" s="108">
        <v>15</v>
      </c>
      <c r="BI343" s="174" t="s">
        <v>54</v>
      </c>
      <c r="BJ343" s="226" t="s">
        <v>69</v>
      </c>
      <c r="BK343" s="226" t="s">
        <v>70</v>
      </c>
      <c r="BL343" s="226" t="s">
        <v>71</v>
      </c>
      <c r="BM343" s="226" t="s">
        <v>72</v>
      </c>
      <c r="BN343" s="226" t="s">
        <v>57</v>
      </c>
      <c r="BO343" s="226" t="s">
        <v>58</v>
      </c>
      <c r="BP343" s="226" t="s">
        <v>25</v>
      </c>
    </row>
    <row r="344" spans="1:68" s="51" customFormat="1" ht="18">
      <c r="A344" s="48" t="str">
        <f>A338</f>
        <v>Grupo</v>
      </c>
      <c r="B344" s="49" t="s">
        <v>12</v>
      </c>
      <c r="C344" s="50" t="s">
        <v>2</v>
      </c>
      <c r="D344" s="97" t="s">
        <v>15</v>
      </c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119"/>
      <c r="U344" s="127">
        <f>SUM(Z344:AI346)</f>
        <v>0</v>
      </c>
      <c r="V344" s="127">
        <f>SUM(AL344:AU346)</f>
        <v>0</v>
      </c>
      <c r="W344" s="127">
        <f>SUM(AX344:BG346)</f>
        <v>0</v>
      </c>
      <c r="Y344" s="122">
        <v>4</v>
      </c>
      <c r="Z344" s="109">
        <f>1*IF(AND(Z343=C343,Y344=D346),1,0)</f>
        <v>0</v>
      </c>
      <c r="AA344" s="109">
        <f>3*IF(AND(AA343=C343,Y344=D346),1,0)</f>
        <v>0</v>
      </c>
      <c r="AB344" s="109">
        <f>6*IF(AND(AB343=C343,Y344=D346),1,0)</f>
        <v>0</v>
      </c>
      <c r="AC344" s="109">
        <f>10*IF(AND(AC343=C343,Y344=D346),1,0)</f>
        <v>0</v>
      </c>
      <c r="AD344" s="109">
        <f>15*IF(AND(AD343=C343,Y344=D346),1,0)</f>
        <v>0</v>
      </c>
      <c r="AE344" s="109">
        <f>21*IF(AND(AE343=C343,Y344=D346),1,0)</f>
        <v>0</v>
      </c>
      <c r="AF344" s="109">
        <f>28*IF(AND(AF343=C343,Y344=D346),1,0)</f>
        <v>0</v>
      </c>
      <c r="AG344" s="109">
        <f>36*IF(AND(AG343=C343,Y344=D346),1,0)</f>
        <v>0</v>
      </c>
      <c r="AH344" s="109">
        <f>45*IF(AND(AH343=C343,Y344=D346),1,0)</f>
        <v>0</v>
      </c>
      <c r="AI344" s="109">
        <f>55*IF(AND(AI343=C343,Y344=D346),1,0)</f>
        <v>0</v>
      </c>
      <c r="AJ344" s="124"/>
      <c r="AK344" s="109">
        <v>4</v>
      </c>
      <c r="AL344" s="109">
        <v>0</v>
      </c>
      <c r="AM344" s="109">
        <v>0</v>
      </c>
      <c r="AN344" s="109">
        <v>0</v>
      </c>
      <c r="AO344" s="109">
        <v>0</v>
      </c>
      <c r="AP344" s="109">
        <v>0</v>
      </c>
      <c r="AQ344" s="109">
        <v>0</v>
      </c>
      <c r="AR344" s="109">
        <v>0</v>
      </c>
      <c r="AS344" s="109">
        <v>0</v>
      </c>
      <c r="AT344" s="109">
        <v>0</v>
      </c>
      <c r="AU344" s="109">
        <v>0</v>
      </c>
      <c r="AV344" s="124"/>
      <c r="AW344" s="109">
        <v>4</v>
      </c>
      <c r="AX344" s="109">
        <v>0</v>
      </c>
      <c r="AY344" s="109">
        <v>0</v>
      </c>
      <c r="AZ344" s="109">
        <v>0</v>
      </c>
      <c r="BA344" s="109">
        <v>0</v>
      </c>
      <c r="BB344" s="109">
        <v>0</v>
      </c>
      <c r="BC344" s="109">
        <v>0</v>
      </c>
      <c r="BD344" s="109">
        <v>0</v>
      </c>
      <c r="BE344" s="109">
        <v>0</v>
      </c>
      <c r="BF344" s="109">
        <v>0</v>
      </c>
      <c r="BG344" s="109">
        <v>0</v>
      </c>
      <c r="BI344" s="176"/>
      <c r="BJ344" s="175">
        <f aca="true" t="shared" si="110" ref="BJ344:BP344">IF($D345="","",IF($D345=BJ343,"X",""))</f>
      </c>
      <c r="BK344" s="175">
        <f t="shared" si="110"/>
      </c>
      <c r="BL344" s="175">
        <f t="shared" si="110"/>
      </c>
      <c r="BM344" s="175">
        <f t="shared" si="110"/>
      </c>
      <c r="BN344" s="175">
        <f t="shared" si="110"/>
      </c>
      <c r="BO344" s="175">
        <f t="shared" si="110"/>
      </c>
      <c r="BP344" s="175">
        <f t="shared" si="110"/>
      </c>
    </row>
    <row r="345" spans="1:68" s="55" customFormat="1" ht="12.75">
      <c r="A345" s="52" t="str">
        <f>A339</f>
        <v>001</v>
      </c>
      <c r="B345" s="53">
        <f>IF(AND(C343&gt;=6,C343&lt;&gt;"",B$27&lt;&gt;""),B$27,"")</f>
      </c>
      <c r="C345" s="38">
        <f>IF(AND(C343&gt;0,C343&lt;&gt;"",C$27&lt;&gt;""),C$27,"")</f>
      </c>
      <c r="D345" s="201">
        <f>IF(AND(C343&gt;=6,B345&lt;&gt;"",C345&lt;&gt;""),CHOOSE(SUM(E345:S345)+1,"0","1","2","3","Quadra","Quina","SENA","Verifique","Verifique","Verifique","Verifique","Verifique","Verifique","Verifique","Verifique","Verifique"),"")</f>
      </c>
      <c r="E345" s="54">
        <f aca="true" t="shared" si="111" ref="E345:S345">IF(E344&lt;&gt;"",IF(SUMIF($E$27:$J$27,E344,$E$27:$J$27)=E344,1,0),0)</f>
        <v>0</v>
      </c>
      <c r="F345" s="54">
        <f t="shared" si="111"/>
        <v>0</v>
      </c>
      <c r="G345" s="54">
        <f t="shared" si="111"/>
        <v>0</v>
      </c>
      <c r="H345" s="54">
        <f t="shared" si="111"/>
        <v>0</v>
      </c>
      <c r="I345" s="54">
        <f t="shared" si="111"/>
        <v>0</v>
      </c>
      <c r="J345" s="54">
        <f t="shared" si="111"/>
        <v>0</v>
      </c>
      <c r="K345" s="54">
        <f t="shared" si="111"/>
        <v>0</v>
      </c>
      <c r="L345" s="54">
        <f t="shared" si="111"/>
        <v>0</v>
      </c>
      <c r="M345" s="54">
        <f t="shared" si="111"/>
        <v>0</v>
      </c>
      <c r="N345" s="54">
        <f t="shared" si="111"/>
        <v>0</v>
      </c>
      <c r="O345" s="54">
        <f t="shared" si="111"/>
        <v>0</v>
      </c>
      <c r="P345" s="54">
        <f t="shared" si="111"/>
        <v>0</v>
      </c>
      <c r="Q345" s="54">
        <f t="shared" si="111"/>
        <v>0</v>
      </c>
      <c r="R345" s="54">
        <f t="shared" si="111"/>
        <v>0</v>
      </c>
      <c r="S345" s="54">
        <f t="shared" si="111"/>
        <v>0</v>
      </c>
      <c r="T345" s="120"/>
      <c r="Y345" s="125">
        <v>5</v>
      </c>
      <c r="Z345" s="126">
        <v>0</v>
      </c>
      <c r="AA345" s="109">
        <f>5*IF(AND(AA343=C343,Y345=D346),1,0)</f>
        <v>0</v>
      </c>
      <c r="AB345" s="109">
        <f>15*IF(AND(AB343=C343,Y345=D346),1,0)</f>
        <v>0</v>
      </c>
      <c r="AC345" s="109">
        <f>30*IF(AND(AC343=C343,Y345=D346),1,0)</f>
        <v>0</v>
      </c>
      <c r="AD345" s="109">
        <f>50*IF(AND(AD343=C343,Y345=D346),1,0)</f>
        <v>0</v>
      </c>
      <c r="AE345" s="109">
        <f>75*IF(AND(AE343=C343,Y345=D346),1,0)</f>
        <v>0</v>
      </c>
      <c r="AF345" s="109">
        <f>105*IF(AND(AF343=C343,Y345=D346),1,0)</f>
        <v>0</v>
      </c>
      <c r="AG345" s="109">
        <f>140*IF(AND(AG343=C343,Y345=D346),1,0)</f>
        <v>0</v>
      </c>
      <c r="AH345" s="109">
        <f>180*IF(AND(AH343=C343,Y345=D346),1,0)</f>
        <v>0</v>
      </c>
      <c r="AI345" s="109">
        <f>225*IF(AND(AI343=C343,Y345=D346),1,0)</f>
        <v>0</v>
      </c>
      <c r="AJ345" s="126"/>
      <c r="AK345" s="126">
        <v>5</v>
      </c>
      <c r="AL345" s="109">
        <f>1*IF(AND(AL343=C343,AK345=D346),1,0)</f>
        <v>0</v>
      </c>
      <c r="AM345" s="109">
        <f>2*IF(AND(AM343=C343,AK345=D346),1,0)</f>
        <v>0</v>
      </c>
      <c r="AN345" s="109">
        <f>3*IF(AND(AN343=C343,AK345=D346),1,0)</f>
        <v>0</v>
      </c>
      <c r="AO345" s="109">
        <f>4*IF(AND(AO343=C343,AK345=D346),1,0)</f>
        <v>0</v>
      </c>
      <c r="AP345" s="109">
        <f>5*IF(AND(AP343=C343,AK345=D346),1,0)</f>
        <v>0</v>
      </c>
      <c r="AQ345" s="109">
        <f>6*IF(AND(AQ343=C343,AK345=D346),1,0)</f>
        <v>0</v>
      </c>
      <c r="AR345" s="109">
        <f>7*IF(AND(AR343=C343,AK345=D346),1,0)</f>
        <v>0</v>
      </c>
      <c r="AS345" s="109">
        <f>8*IF(AND(AS343=C343,AK345=D346),1,0)</f>
        <v>0</v>
      </c>
      <c r="AT345" s="109">
        <f>9*IF(AND(AT343=C343,AK345=D346),1,0)</f>
        <v>0</v>
      </c>
      <c r="AU345" s="109">
        <f>10*IF(AND(AU343=C343,AK345=D346),1,0)</f>
        <v>0</v>
      </c>
      <c r="AV345" s="126"/>
      <c r="AW345" s="126">
        <v>5</v>
      </c>
      <c r="AX345" s="109">
        <v>0</v>
      </c>
      <c r="AY345" s="109">
        <v>0</v>
      </c>
      <c r="AZ345" s="109">
        <v>0</v>
      </c>
      <c r="BA345" s="109">
        <v>0</v>
      </c>
      <c r="BB345" s="109">
        <v>0</v>
      </c>
      <c r="BC345" s="109">
        <v>0</v>
      </c>
      <c r="BD345" s="109">
        <v>0</v>
      </c>
      <c r="BE345" s="109">
        <v>0</v>
      </c>
      <c r="BF345" s="109">
        <v>0</v>
      </c>
      <c r="BG345" s="109">
        <v>0</v>
      </c>
      <c r="BI345" s="176"/>
      <c r="BJ345" s="176"/>
      <c r="BK345" s="176"/>
      <c r="BL345" s="176"/>
      <c r="BM345" s="176"/>
      <c r="BN345" s="176"/>
      <c r="BO345" s="176"/>
      <c r="BP345" s="176"/>
    </row>
    <row r="346" spans="1:59" ht="15">
      <c r="A346" s="56"/>
      <c r="B346" s="206" t="s">
        <v>62</v>
      </c>
      <c r="C346" s="208">
        <f>C340+1</f>
        <v>53</v>
      </c>
      <c r="D346" s="129">
        <f>SUM(E345:S345)</f>
        <v>0</v>
      </c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17"/>
      <c r="U346" s="82"/>
      <c r="V346" s="117"/>
      <c r="W346" s="117"/>
      <c r="Y346" s="122">
        <v>6</v>
      </c>
      <c r="Z346" s="108">
        <v>0</v>
      </c>
      <c r="AA346" s="109">
        <v>0</v>
      </c>
      <c r="AB346" s="109">
        <f>15*IF(AND(AB343=C343,Y346=D346),1,0)</f>
        <v>0</v>
      </c>
      <c r="AC346" s="109">
        <f>45*IF(AND(AC343=C343,Y346=D346),1,0)</f>
        <v>0</v>
      </c>
      <c r="AD346" s="109">
        <f>90*IF(AND(AD343=C343,Y346=D346),1,0)</f>
        <v>0</v>
      </c>
      <c r="AE346" s="109">
        <f>150*IF(AND(AE343=C343,Y346=D346),1,0)</f>
        <v>0</v>
      </c>
      <c r="AF346" s="109">
        <f>225*IF(AND(AF343=C343,Y346=D346),1,0)</f>
        <v>0</v>
      </c>
      <c r="AG346" s="109">
        <f>315*IF(AND(AG343=C343,Y346=D346),1,0)</f>
        <v>0</v>
      </c>
      <c r="AH346" s="109">
        <f>420*IF(AND(AH343=C343,Y346=D346),1,0)</f>
        <v>0</v>
      </c>
      <c r="AI346" s="109">
        <f>540*IF(AND(AI343=C343,Y346=D346),1,0)</f>
        <v>0</v>
      </c>
      <c r="AJ346" s="108"/>
      <c r="AK346" s="108">
        <v>6</v>
      </c>
      <c r="AL346" s="108">
        <v>0</v>
      </c>
      <c r="AM346" s="109">
        <f>6*IF(AND(AM343=C343,AK346=D346),1,0)</f>
        <v>0</v>
      </c>
      <c r="AN346" s="109">
        <f>12*IF(AND(AN343=C343,AK346=D346),1,0)</f>
        <v>0</v>
      </c>
      <c r="AO346" s="109">
        <f>18*IF(AND(AO343=C343,AK346=D346),1,0)</f>
        <v>0</v>
      </c>
      <c r="AP346" s="109">
        <f>24*IF(AND(AP343=C343,AK346=D346),1,0)</f>
        <v>0</v>
      </c>
      <c r="AQ346" s="109">
        <f>30*IF(AND(AQ343=C343,AK346=D346),1,0)</f>
        <v>0</v>
      </c>
      <c r="AR346" s="109">
        <f>36*IF(AND(AR343=C343,AK346=D346),1,0)</f>
        <v>0</v>
      </c>
      <c r="AS346" s="109">
        <f>42*IF(AND(AS343=C343,AK346=D346),1,0)</f>
        <v>0</v>
      </c>
      <c r="AT346" s="109">
        <f>48*IF(AND(AT343=C343,AK346=D346),1,0)</f>
        <v>0</v>
      </c>
      <c r="AU346" s="109">
        <f>54*IF(AND(AU343=C343,AK346=D346),1,0)</f>
        <v>0</v>
      </c>
      <c r="AV346" s="108"/>
      <c r="AW346" s="108">
        <v>6</v>
      </c>
      <c r="AX346" s="109">
        <f>1*IF(AND(AX343=C343,AW346=D346),1,0)</f>
        <v>0</v>
      </c>
      <c r="AY346" s="109">
        <f>1*IF(AND(AY343=C343,AW346=D346),1,0)</f>
        <v>0</v>
      </c>
      <c r="AZ346" s="109">
        <f>1*IF(AND(AZ343=C343,AW346=D346),1,0)</f>
        <v>0</v>
      </c>
      <c r="BA346" s="109">
        <f>1*IF(AND(BA343=C343,AW346=D346),1,0)</f>
        <v>0</v>
      </c>
      <c r="BB346" s="109">
        <f>1*IF(AND(BB343=C343,AW346=D346),1,0)</f>
        <v>0</v>
      </c>
      <c r="BC346" s="109">
        <f>1*IF(AND(BC343=C343,AW346=D346),1,0)</f>
        <v>0</v>
      </c>
      <c r="BD346" s="109">
        <f>1*IF(AND(BD343=C343,AW346=D346),1,0)</f>
        <v>0</v>
      </c>
      <c r="BE346" s="109">
        <f>1*IF(AND(BE343=C343,AW346=D346),1,0)</f>
        <v>0</v>
      </c>
      <c r="BF346" s="109">
        <f>1*IF(AND(BF343=C343,AW346=D346),1,0)</f>
        <v>0</v>
      </c>
      <c r="BG346" s="109">
        <f>1*IF(AND(BG343=C343,AW346=D346),1,0)</f>
        <v>0</v>
      </c>
    </row>
    <row r="347" spans="1:57" ht="12.75">
      <c r="A347" s="30"/>
      <c r="B347" s="31"/>
      <c r="T347" s="32"/>
      <c r="W347" s="92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I347" s="106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U347" s="80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</row>
    <row r="348" spans="1:20" ht="12.75">
      <c r="A348" s="30"/>
      <c r="B348" s="31"/>
      <c r="C348" s="41"/>
      <c r="D348" s="104"/>
      <c r="E348" s="41"/>
      <c r="F348" s="41"/>
      <c r="G348" s="41"/>
      <c r="T348" s="32"/>
    </row>
    <row r="349" spans="1:68" s="47" customFormat="1" ht="23.25">
      <c r="A349" s="42"/>
      <c r="B349" s="43">
        <f>IF(COUNTIF(E350:S350,"&gt;0")&gt;=6,"Cartão com","")</f>
      </c>
      <c r="C349" s="44">
        <f>IF(COUNTIF(E350:S350,"&gt;0")&gt;=6,COUNTIF(E350:S350,"&gt;0"),"")</f>
      </c>
      <c r="D349" s="102">
        <f>IF(COUNTIF(E350:S350,"&gt;0")&gt;=6,"dezenas","")</f>
      </c>
      <c r="E349" s="45">
        <v>1</v>
      </c>
      <c r="F349" s="46">
        <v>2</v>
      </c>
      <c r="G349" s="46">
        <v>3</v>
      </c>
      <c r="H349" s="45">
        <v>4</v>
      </c>
      <c r="I349" s="45">
        <v>5</v>
      </c>
      <c r="J349" s="45">
        <v>6</v>
      </c>
      <c r="K349" s="45">
        <v>7</v>
      </c>
      <c r="L349" s="45">
        <v>8</v>
      </c>
      <c r="M349" s="45">
        <v>9</v>
      </c>
      <c r="N349" s="45">
        <v>10</v>
      </c>
      <c r="O349" s="45">
        <v>11</v>
      </c>
      <c r="P349" s="45">
        <v>12</v>
      </c>
      <c r="Q349" s="45">
        <v>13</v>
      </c>
      <c r="R349" s="45">
        <v>14</v>
      </c>
      <c r="S349" s="45">
        <v>15</v>
      </c>
      <c r="T349" s="118"/>
      <c r="U349" s="128" t="s">
        <v>23</v>
      </c>
      <c r="V349" s="128" t="s">
        <v>24</v>
      </c>
      <c r="W349" s="128" t="s">
        <v>25</v>
      </c>
      <c r="Y349" s="121" t="s">
        <v>32</v>
      </c>
      <c r="Z349" s="122">
        <v>6</v>
      </c>
      <c r="AA349" s="122">
        <v>7</v>
      </c>
      <c r="AB349" s="122">
        <v>8</v>
      </c>
      <c r="AC349" s="122">
        <v>9</v>
      </c>
      <c r="AD349" s="122">
        <v>10</v>
      </c>
      <c r="AE349" s="122">
        <v>11</v>
      </c>
      <c r="AF349" s="122">
        <v>12</v>
      </c>
      <c r="AG349" s="122">
        <v>13</v>
      </c>
      <c r="AH349" s="122">
        <v>14</v>
      </c>
      <c r="AI349" s="122">
        <v>15</v>
      </c>
      <c r="AJ349" s="123"/>
      <c r="AK349" s="121" t="s">
        <v>33</v>
      </c>
      <c r="AL349" s="108">
        <v>6</v>
      </c>
      <c r="AM349" s="108">
        <v>7</v>
      </c>
      <c r="AN349" s="108">
        <v>8</v>
      </c>
      <c r="AO349" s="108">
        <v>9</v>
      </c>
      <c r="AP349" s="108">
        <v>10</v>
      </c>
      <c r="AQ349" s="108">
        <v>11</v>
      </c>
      <c r="AR349" s="108">
        <v>12</v>
      </c>
      <c r="AS349" s="108">
        <v>13</v>
      </c>
      <c r="AT349" s="108">
        <v>14</v>
      </c>
      <c r="AU349" s="108">
        <v>15</v>
      </c>
      <c r="AV349" s="123"/>
      <c r="AW349" s="121" t="s">
        <v>34</v>
      </c>
      <c r="AX349" s="108">
        <v>6</v>
      </c>
      <c r="AY349" s="108">
        <v>7</v>
      </c>
      <c r="AZ349" s="108">
        <v>8</v>
      </c>
      <c r="BA349" s="108">
        <v>9</v>
      </c>
      <c r="BB349" s="108">
        <v>10</v>
      </c>
      <c r="BC349" s="108">
        <v>11</v>
      </c>
      <c r="BD349" s="108">
        <v>12</v>
      </c>
      <c r="BE349" s="108">
        <v>13</v>
      </c>
      <c r="BF349" s="108">
        <v>14</v>
      </c>
      <c r="BG349" s="108">
        <v>15</v>
      </c>
      <c r="BI349" s="174" t="s">
        <v>54</v>
      </c>
      <c r="BJ349" s="226" t="s">
        <v>69</v>
      </c>
      <c r="BK349" s="226" t="s">
        <v>70</v>
      </c>
      <c r="BL349" s="226" t="s">
        <v>71</v>
      </c>
      <c r="BM349" s="226" t="s">
        <v>72</v>
      </c>
      <c r="BN349" s="226" t="s">
        <v>57</v>
      </c>
      <c r="BO349" s="226" t="s">
        <v>58</v>
      </c>
      <c r="BP349" s="226" t="s">
        <v>25</v>
      </c>
    </row>
    <row r="350" spans="1:68" s="51" customFormat="1" ht="18">
      <c r="A350" s="48" t="str">
        <f>A344</f>
        <v>Grupo</v>
      </c>
      <c r="B350" s="49" t="s">
        <v>12</v>
      </c>
      <c r="C350" s="50" t="s">
        <v>2</v>
      </c>
      <c r="D350" s="97" t="s">
        <v>15</v>
      </c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119"/>
      <c r="U350" s="127">
        <f>SUM(Z350:AI352)</f>
        <v>0</v>
      </c>
      <c r="V350" s="127">
        <f>SUM(AL350:AU352)</f>
        <v>0</v>
      </c>
      <c r="W350" s="127">
        <f>SUM(AX350:BG352)</f>
        <v>0</v>
      </c>
      <c r="Y350" s="122">
        <v>4</v>
      </c>
      <c r="Z350" s="109">
        <f>1*IF(AND(Z349=C349,Y350=D352),1,0)</f>
        <v>0</v>
      </c>
      <c r="AA350" s="109">
        <f>3*IF(AND(AA349=C349,Y350=D352),1,0)</f>
        <v>0</v>
      </c>
      <c r="AB350" s="109">
        <f>6*IF(AND(AB349=C349,Y350=D352),1,0)</f>
        <v>0</v>
      </c>
      <c r="AC350" s="109">
        <f>10*IF(AND(AC349=C349,Y350=D352),1,0)</f>
        <v>0</v>
      </c>
      <c r="AD350" s="109">
        <f>15*IF(AND(AD349=C349,Y350=D352),1,0)</f>
        <v>0</v>
      </c>
      <c r="AE350" s="109">
        <f>21*IF(AND(AE349=C349,Y350=D352),1,0)</f>
        <v>0</v>
      </c>
      <c r="AF350" s="109">
        <f>28*IF(AND(AF349=C349,Y350=D352),1,0)</f>
        <v>0</v>
      </c>
      <c r="AG350" s="109">
        <f>36*IF(AND(AG349=C349,Y350=D352),1,0)</f>
        <v>0</v>
      </c>
      <c r="AH350" s="109">
        <f>45*IF(AND(AH349=C349,Y350=D352),1,0)</f>
        <v>0</v>
      </c>
      <c r="AI350" s="109">
        <f>55*IF(AND(AI349=C349,Y350=D352),1,0)</f>
        <v>0</v>
      </c>
      <c r="AJ350" s="124"/>
      <c r="AK350" s="109">
        <v>4</v>
      </c>
      <c r="AL350" s="109">
        <v>0</v>
      </c>
      <c r="AM350" s="109">
        <v>0</v>
      </c>
      <c r="AN350" s="109">
        <v>0</v>
      </c>
      <c r="AO350" s="109">
        <v>0</v>
      </c>
      <c r="AP350" s="109">
        <v>0</v>
      </c>
      <c r="AQ350" s="109">
        <v>0</v>
      </c>
      <c r="AR350" s="109">
        <v>0</v>
      </c>
      <c r="AS350" s="109">
        <v>0</v>
      </c>
      <c r="AT350" s="109">
        <v>0</v>
      </c>
      <c r="AU350" s="109">
        <v>0</v>
      </c>
      <c r="AV350" s="124"/>
      <c r="AW350" s="109">
        <v>4</v>
      </c>
      <c r="AX350" s="109">
        <v>0</v>
      </c>
      <c r="AY350" s="109">
        <v>0</v>
      </c>
      <c r="AZ350" s="109">
        <v>0</v>
      </c>
      <c r="BA350" s="109">
        <v>0</v>
      </c>
      <c r="BB350" s="109">
        <v>0</v>
      </c>
      <c r="BC350" s="109">
        <v>0</v>
      </c>
      <c r="BD350" s="109">
        <v>0</v>
      </c>
      <c r="BE350" s="109">
        <v>0</v>
      </c>
      <c r="BF350" s="109">
        <v>0</v>
      </c>
      <c r="BG350" s="109">
        <v>0</v>
      </c>
      <c r="BI350" s="176"/>
      <c r="BJ350" s="175">
        <f aca="true" t="shared" si="112" ref="BJ350:BP350">IF($D351="","",IF($D351=BJ349,"X",""))</f>
      </c>
      <c r="BK350" s="175">
        <f t="shared" si="112"/>
      </c>
      <c r="BL350" s="175">
        <f t="shared" si="112"/>
      </c>
      <c r="BM350" s="175">
        <f t="shared" si="112"/>
      </c>
      <c r="BN350" s="175">
        <f t="shared" si="112"/>
      </c>
      <c r="BO350" s="175">
        <f t="shared" si="112"/>
      </c>
      <c r="BP350" s="175">
        <f t="shared" si="112"/>
      </c>
    </row>
    <row r="351" spans="1:68" s="55" customFormat="1" ht="12.75">
      <c r="A351" s="52" t="str">
        <f>A345</f>
        <v>001</v>
      </c>
      <c r="B351" s="53">
        <f>IF(AND(C349&gt;=6,C349&lt;&gt;"",B$27&lt;&gt;""),B$27,"")</f>
      </c>
      <c r="C351" s="38">
        <f>IF(AND(C349&gt;0,C349&lt;&gt;"",C$27&lt;&gt;""),C$27,"")</f>
      </c>
      <c r="D351" s="201">
        <f>IF(AND(C349&gt;=6,B351&lt;&gt;"",C351&lt;&gt;""),CHOOSE(SUM(E351:S351)+1,"0","1","2","3","Quadra","Quina","SENA","Verifique","Verifique","Verifique","Verifique","Verifique","Verifique","Verifique","Verifique","Verifique"),"")</f>
      </c>
      <c r="E351" s="54">
        <f aca="true" t="shared" si="113" ref="E351:S351">IF(E350&lt;&gt;"",IF(SUMIF($E$27:$J$27,E350,$E$27:$J$27)=E350,1,0),0)</f>
        <v>0</v>
      </c>
      <c r="F351" s="54">
        <f t="shared" si="113"/>
        <v>0</v>
      </c>
      <c r="G351" s="54">
        <f t="shared" si="113"/>
        <v>0</v>
      </c>
      <c r="H351" s="54">
        <f t="shared" si="113"/>
        <v>0</v>
      </c>
      <c r="I351" s="54">
        <f t="shared" si="113"/>
        <v>0</v>
      </c>
      <c r="J351" s="54">
        <f t="shared" si="113"/>
        <v>0</v>
      </c>
      <c r="K351" s="54">
        <f t="shared" si="113"/>
        <v>0</v>
      </c>
      <c r="L351" s="54">
        <f t="shared" si="113"/>
        <v>0</v>
      </c>
      <c r="M351" s="54">
        <f t="shared" si="113"/>
        <v>0</v>
      </c>
      <c r="N351" s="54">
        <f t="shared" si="113"/>
        <v>0</v>
      </c>
      <c r="O351" s="54">
        <f t="shared" si="113"/>
        <v>0</v>
      </c>
      <c r="P351" s="54">
        <f t="shared" si="113"/>
        <v>0</v>
      </c>
      <c r="Q351" s="54">
        <f t="shared" si="113"/>
        <v>0</v>
      </c>
      <c r="R351" s="54">
        <f t="shared" si="113"/>
        <v>0</v>
      </c>
      <c r="S351" s="54">
        <f t="shared" si="113"/>
        <v>0</v>
      </c>
      <c r="T351" s="120"/>
      <c r="Y351" s="125">
        <v>5</v>
      </c>
      <c r="Z351" s="126">
        <v>0</v>
      </c>
      <c r="AA351" s="109">
        <f>5*IF(AND(AA349=C349,Y351=D352),1,0)</f>
        <v>0</v>
      </c>
      <c r="AB351" s="109">
        <f>15*IF(AND(AB349=C349,Y351=D352),1,0)</f>
        <v>0</v>
      </c>
      <c r="AC351" s="109">
        <f>30*IF(AND(AC349=C349,Y351=D352),1,0)</f>
        <v>0</v>
      </c>
      <c r="AD351" s="109">
        <f>50*IF(AND(AD349=C349,Y351=D352),1,0)</f>
        <v>0</v>
      </c>
      <c r="AE351" s="109">
        <f>75*IF(AND(AE349=C349,Y351=D352),1,0)</f>
        <v>0</v>
      </c>
      <c r="AF351" s="109">
        <f>105*IF(AND(AF349=C349,Y351=D352),1,0)</f>
        <v>0</v>
      </c>
      <c r="AG351" s="109">
        <f>140*IF(AND(AG349=C349,Y351=D352),1,0)</f>
        <v>0</v>
      </c>
      <c r="AH351" s="109">
        <f>180*IF(AND(AH349=C349,Y351=D352),1,0)</f>
        <v>0</v>
      </c>
      <c r="AI351" s="109">
        <f>225*IF(AND(AI349=C349,Y351=D352),1,0)</f>
        <v>0</v>
      </c>
      <c r="AJ351" s="126"/>
      <c r="AK351" s="126">
        <v>5</v>
      </c>
      <c r="AL351" s="109">
        <f>1*IF(AND(AL349=C349,AK351=D352),1,0)</f>
        <v>0</v>
      </c>
      <c r="AM351" s="109">
        <f>2*IF(AND(AM349=C349,AK351=D352),1,0)</f>
        <v>0</v>
      </c>
      <c r="AN351" s="109">
        <f>3*IF(AND(AN349=C349,AK351=D352),1,0)</f>
        <v>0</v>
      </c>
      <c r="AO351" s="109">
        <f>4*IF(AND(AO349=C349,AK351=D352),1,0)</f>
        <v>0</v>
      </c>
      <c r="AP351" s="109">
        <f>5*IF(AND(AP349=C349,AK351=D352),1,0)</f>
        <v>0</v>
      </c>
      <c r="AQ351" s="109">
        <f>6*IF(AND(AQ349=C349,AK351=D352),1,0)</f>
        <v>0</v>
      </c>
      <c r="AR351" s="109">
        <f>7*IF(AND(AR349=C349,AK351=D352),1,0)</f>
        <v>0</v>
      </c>
      <c r="AS351" s="109">
        <f>8*IF(AND(AS349=C349,AK351=D352),1,0)</f>
        <v>0</v>
      </c>
      <c r="AT351" s="109">
        <f>9*IF(AND(AT349=C349,AK351=D352),1,0)</f>
        <v>0</v>
      </c>
      <c r="AU351" s="109">
        <f>10*IF(AND(AU349=C349,AK351=D352),1,0)</f>
        <v>0</v>
      </c>
      <c r="AV351" s="126"/>
      <c r="AW351" s="126">
        <v>5</v>
      </c>
      <c r="AX351" s="109">
        <v>0</v>
      </c>
      <c r="AY351" s="109">
        <v>0</v>
      </c>
      <c r="AZ351" s="109">
        <v>0</v>
      </c>
      <c r="BA351" s="109">
        <v>0</v>
      </c>
      <c r="BB351" s="109">
        <v>0</v>
      </c>
      <c r="BC351" s="109">
        <v>0</v>
      </c>
      <c r="BD351" s="109">
        <v>0</v>
      </c>
      <c r="BE351" s="109">
        <v>0</v>
      </c>
      <c r="BF351" s="109">
        <v>0</v>
      </c>
      <c r="BG351" s="109">
        <v>0</v>
      </c>
      <c r="BI351" s="176"/>
      <c r="BJ351" s="176"/>
      <c r="BK351" s="176"/>
      <c r="BL351" s="176"/>
      <c r="BM351" s="176"/>
      <c r="BN351" s="176"/>
      <c r="BO351" s="176"/>
      <c r="BP351" s="176"/>
    </row>
    <row r="352" spans="1:59" ht="15">
      <c r="A352" s="56"/>
      <c r="B352" s="206" t="s">
        <v>62</v>
      </c>
      <c r="C352" s="208">
        <f>C346+1</f>
        <v>54</v>
      </c>
      <c r="D352" s="129">
        <f>SUM(E351:S351)</f>
        <v>0</v>
      </c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17"/>
      <c r="U352" s="82"/>
      <c r="V352" s="117"/>
      <c r="W352" s="117"/>
      <c r="Y352" s="122">
        <v>6</v>
      </c>
      <c r="Z352" s="108">
        <v>0</v>
      </c>
      <c r="AA352" s="109">
        <v>0</v>
      </c>
      <c r="AB352" s="109">
        <f>15*IF(AND(AB349=C349,Y352=D352),1,0)</f>
        <v>0</v>
      </c>
      <c r="AC352" s="109">
        <f>45*IF(AND(AC349=C349,Y352=D352),1,0)</f>
        <v>0</v>
      </c>
      <c r="AD352" s="109">
        <f>90*IF(AND(AD349=C349,Y352=D352),1,0)</f>
        <v>0</v>
      </c>
      <c r="AE352" s="109">
        <f>150*IF(AND(AE349=C349,Y352=D352),1,0)</f>
        <v>0</v>
      </c>
      <c r="AF352" s="109">
        <f>225*IF(AND(AF349=C349,Y352=D352),1,0)</f>
        <v>0</v>
      </c>
      <c r="AG352" s="109">
        <f>315*IF(AND(AG349=C349,Y352=D352),1,0)</f>
        <v>0</v>
      </c>
      <c r="AH352" s="109">
        <f>420*IF(AND(AH349=C349,Y352=D352),1,0)</f>
        <v>0</v>
      </c>
      <c r="AI352" s="109">
        <f>540*IF(AND(AI349=C349,Y352=D352),1,0)</f>
        <v>0</v>
      </c>
      <c r="AJ352" s="108"/>
      <c r="AK352" s="108">
        <v>6</v>
      </c>
      <c r="AL352" s="108">
        <v>0</v>
      </c>
      <c r="AM352" s="109">
        <f>6*IF(AND(AM349=C349,AK352=D352),1,0)</f>
        <v>0</v>
      </c>
      <c r="AN352" s="109">
        <f>12*IF(AND(AN349=C349,AK352=D352),1,0)</f>
        <v>0</v>
      </c>
      <c r="AO352" s="109">
        <f>18*IF(AND(AO349=C349,AK352=D352),1,0)</f>
        <v>0</v>
      </c>
      <c r="AP352" s="109">
        <f>24*IF(AND(AP349=C349,AK352=D352),1,0)</f>
        <v>0</v>
      </c>
      <c r="AQ352" s="109">
        <f>30*IF(AND(AQ349=C349,AK352=D352),1,0)</f>
        <v>0</v>
      </c>
      <c r="AR352" s="109">
        <f>36*IF(AND(AR349=C349,AK352=D352),1,0)</f>
        <v>0</v>
      </c>
      <c r="AS352" s="109">
        <f>42*IF(AND(AS349=C349,AK352=D352),1,0)</f>
        <v>0</v>
      </c>
      <c r="AT352" s="109">
        <f>48*IF(AND(AT349=C349,AK352=D352),1,0)</f>
        <v>0</v>
      </c>
      <c r="AU352" s="109">
        <f>54*IF(AND(AU349=C349,AK352=D352),1,0)</f>
        <v>0</v>
      </c>
      <c r="AV352" s="108"/>
      <c r="AW352" s="108">
        <v>6</v>
      </c>
      <c r="AX352" s="109">
        <f>1*IF(AND(AX349=C349,AW352=D352),1,0)</f>
        <v>0</v>
      </c>
      <c r="AY352" s="109">
        <f>1*IF(AND(AY349=C349,AW352=D352),1,0)</f>
        <v>0</v>
      </c>
      <c r="AZ352" s="109">
        <f>1*IF(AND(AZ349=C349,AW352=D352),1,0)</f>
        <v>0</v>
      </c>
      <c r="BA352" s="109">
        <f>1*IF(AND(BA349=C349,AW352=D352),1,0)</f>
        <v>0</v>
      </c>
      <c r="BB352" s="109">
        <f>1*IF(AND(BB349=C349,AW352=D352),1,0)</f>
        <v>0</v>
      </c>
      <c r="BC352" s="109">
        <f>1*IF(AND(BC349=C349,AW352=D352),1,0)</f>
        <v>0</v>
      </c>
      <c r="BD352" s="109">
        <f>1*IF(AND(BD349=C349,AW352=D352),1,0)</f>
        <v>0</v>
      </c>
      <c r="BE352" s="109">
        <f>1*IF(AND(BE349=C349,AW352=D352),1,0)</f>
        <v>0</v>
      </c>
      <c r="BF352" s="109">
        <f>1*IF(AND(BF349=C349,AW352=D352),1,0)</f>
        <v>0</v>
      </c>
      <c r="BG352" s="109">
        <f>1*IF(AND(BG349=C349,AW352=D352),1,0)</f>
        <v>0</v>
      </c>
    </row>
    <row r="353" spans="1:57" ht="12.75">
      <c r="A353" s="30"/>
      <c r="B353" s="31"/>
      <c r="T353" s="32"/>
      <c r="W353" s="92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I353" s="106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U353" s="80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</row>
    <row r="354" spans="1:20" ht="12.75">
      <c r="A354" s="30"/>
      <c r="B354" s="31"/>
      <c r="C354" s="41"/>
      <c r="D354" s="104"/>
      <c r="E354" s="41"/>
      <c r="F354" s="41"/>
      <c r="G354" s="41"/>
      <c r="T354" s="32"/>
    </row>
    <row r="355" spans="1:68" s="47" customFormat="1" ht="23.25">
      <c r="A355" s="42"/>
      <c r="B355" s="43">
        <f>IF(COUNTIF(E356:S356,"&gt;0")&gt;=6,"Cartão com","")</f>
      </c>
      <c r="C355" s="44">
        <f>IF(COUNTIF(E356:S356,"&gt;0")&gt;=6,COUNTIF(E356:S356,"&gt;0"),"")</f>
      </c>
      <c r="D355" s="102">
        <f>IF(COUNTIF(E356:S356,"&gt;0")&gt;=6,"dezenas","")</f>
      </c>
      <c r="E355" s="45">
        <v>1</v>
      </c>
      <c r="F355" s="46">
        <v>2</v>
      </c>
      <c r="G355" s="46">
        <v>3</v>
      </c>
      <c r="H355" s="45">
        <v>4</v>
      </c>
      <c r="I355" s="45">
        <v>5</v>
      </c>
      <c r="J355" s="45">
        <v>6</v>
      </c>
      <c r="K355" s="45">
        <v>7</v>
      </c>
      <c r="L355" s="45">
        <v>8</v>
      </c>
      <c r="M355" s="45">
        <v>9</v>
      </c>
      <c r="N355" s="45">
        <v>10</v>
      </c>
      <c r="O355" s="45">
        <v>11</v>
      </c>
      <c r="P355" s="45">
        <v>12</v>
      </c>
      <c r="Q355" s="45">
        <v>13</v>
      </c>
      <c r="R355" s="45">
        <v>14</v>
      </c>
      <c r="S355" s="45">
        <v>15</v>
      </c>
      <c r="T355" s="118"/>
      <c r="U355" s="128" t="s">
        <v>23</v>
      </c>
      <c r="V355" s="128" t="s">
        <v>24</v>
      </c>
      <c r="W355" s="128" t="s">
        <v>25</v>
      </c>
      <c r="Y355" s="121" t="s">
        <v>32</v>
      </c>
      <c r="Z355" s="122">
        <v>6</v>
      </c>
      <c r="AA355" s="122">
        <v>7</v>
      </c>
      <c r="AB355" s="122">
        <v>8</v>
      </c>
      <c r="AC355" s="122">
        <v>9</v>
      </c>
      <c r="AD355" s="122">
        <v>10</v>
      </c>
      <c r="AE355" s="122">
        <v>11</v>
      </c>
      <c r="AF355" s="122">
        <v>12</v>
      </c>
      <c r="AG355" s="122">
        <v>13</v>
      </c>
      <c r="AH355" s="122">
        <v>14</v>
      </c>
      <c r="AI355" s="122">
        <v>15</v>
      </c>
      <c r="AJ355" s="123"/>
      <c r="AK355" s="121" t="s">
        <v>33</v>
      </c>
      <c r="AL355" s="108">
        <v>6</v>
      </c>
      <c r="AM355" s="108">
        <v>7</v>
      </c>
      <c r="AN355" s="108">
        <v>8</v>
      </c>
      <c r="AO355" s="108">
        <v>9</v>
      </c>
      <c r="AP355" s="108">
        <v>10</v>
      </c>
      <c r="AQ355" s="108">
        <v>11</v>
      </c>
      <c r="AR355" s="108">
        <v>12</v>
      </c>
      <c r="AS355" s="108">
        <v>13</v>
      </c>
      <c r="AT355" s="108">
        <v>14</v>
      </c>
      <c r="AU355" s="108">
        <v>15</v>
      </c>
      <c r="AV355" s="123"/>
      <c r="AW355" s="121" t="s">
        <v>34</v>
      </c>
      <c r="AX355" s="108">
        <v>6</v>
      </c>
      <c r="AY355" s="108">
        <v>7</v>
      </c>
      <c r="AZ355" s="108">
        <v>8</v>
      </c>
      <c r="BA355" s="108">
        <v>9</v>
      </c>
      <c r="BB355" s="108">
        <v>10</v>
      </c>
      <c r="BC355" s="108">
        <v>11</v>
      </c>
      <c r="BD355" s="108">
        <v>12</v>
      </c>
      <c r="BE355" s="108">
        <v>13</v>
      </c>
      <c r="BF355" s="108">
        <v>14</v>
      </c>
      <c r="BG355" s="108">
        <v>15</v>
      </c>
      <c r="BI355" s="174" t="s">
        <v>54</v>
      </c>
      <c r="BJ355" s="226" t="s">
        <v>69</v>
      </c>
      <c r="BK355" s="226" t="s">
        <v>70</v>
      </c>
      <c r="BL355" s="226" t="s">
        <v>71</v>
      </c>
      <c r="BM355" s="226" t="s">
        <v>72</v>
      </c>
      <c r="BN355" s="226" t="s">
        <v>57</v>
      </c>
      <c r="BO355" s="226" t="s">
        <v>58</v>
      </c>
      <c r="BP355" s="226" t="s">
        <v>25</v>
      </c>
    </row>
    <row r="356" spans="1:68" s="51" customFormat="1" ht="18">
      <c r="A356" s="48" t="str">
        <f>A350</f>
        <v>Grupo</v>
      </c>
      <c r="B356" s="49" t="s">
        <v>12</v>
      </c>
      <c r="C356" s="50" t="s">
        <v>2</v>
      </c>
      <c r="D356" s="97" t="s">
        <v>15</v>
      </c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119"/>
      <c r="U356" s="127">
        <f>SUM(Z356:AI358)</f>
        <v>0</v>
      </c>
      <c r="V356" s="127">
        <f>SUM(AL356:AU358)</f>
        <v>0</v>
      </c>
      <c r="W356" s="127">
        <f>SUM(AX356:BG358)</f>
        <v>0</v>
      </c>
      <c r="Y356" s="122">
        <v>4</v>
      </c>
      <c r="Z356" s="109">
        <f>1*IF(AND(Z355=C355,Y356=D358),1,0)</f>
        <v>0</v>
      </c>
      <c r="AA356" s="109">
        <f>3*IF(AND(AA355=C355,Y356=D358),1,0)</f>
        <v>0</v>
      </c>
      <c r="AB356" s="109">
        <f>6*IF(AND(AB355=C355,Y356=D358),1,0)</f>
        <v>0</v>
      </c>
      <c r="AC356" s="109">
        <f>10*IF(AND(AC355=C355,Y356=D358),1,0)</f>
        <v>0</v>
      </c>
      <c r="AD356" s="109">
        <f>15*IF(AND(AD355=C355,Y356=D358),1,0)</f>
        <v>0</v>
      </c>
      <c r="AE356" s="109">
        <f>21*IF(AND(AE355=C355,Y356=D358),1,0)</f>
        <v>0</v>
      </c>
      <c r="AF356" s="109">
        <f>28*IF(AND(AF355=C355,Y356=D358),1,0)</f>
        <v>0</v>
      </c>
      <c r="AG356" s="109">
        <f>36*IF(AND(AG355=C355,Y356=D358),1,0)</f>
        <v>0</v>
      </c>
      <c r="AH356" s="109">
        <f>45*IF(AND(AH355=C355,Y356=D358),1,0)</f>
        <v>0</v>
      </c>
      <c r="AI356" s="109">
        <f>55*IF(AND(AI355=C355,Y356=D358),1,0)</f>
        <v>0</v>
      </c>
      <c r="AJ356" s="124"/>
      <c r="AK356" s="109">
        <v>4</v>
      </c>
      <c r="AL356" s="109">
        <v>0</v>
      </c>
      <c r="AM356" s="109">
        <v>0</v>
      </c>
      <c r="AN356" s="109">
        <v>0</v>
      </c>
      <c r="AO356" s="109">
        <v>0</v>
      </c>
      <c r="AP356" s="109">
        <v>0</v>
      </c>
      <c r="AQ356" s="109">
        <v>0</v>
      </c>
      <c r="AR356" s="109">
        <v>0</v>
      </c>
      <c r="AS356" s="109">
        <v>0</v>
      </c>
      <c r="AT356" s="109">
        <v>0</v>
      </c>
      <c r="AU356" s="109">
        <v>0</v>
      </c>
      <c r="AV356" s="124"/>
      <c r="AW356" s="109">
        <v>4</v>
      </c>
      <c r="AX356" s="109">
        <v>0</v>
      </c>
      <c r="AY356" s="109">
        <v>0</v>
      </c>
      <c r="AZ356" s="109">
        <v>0</v>
      </c>
      <c r="BA356" s="109">
        <v>0</v>
      </c>
      <c r="BB356" s="109">
        <v>0</v>
      </c>
      <c r="BC356" s="109">
        <v>0</v>
      </c>
      <c r="BD356" s="109">
        <v>0</v>
      </c>
      <c r="BE356" s="109">
        <v>0</v>
      </c>
      <c r="BF356" s="109">
        <v>0</v>
      </c>
      <c r="BG356" s="109">
        <v>0</v>
      </c>
      <c r="BI356" s="176"/>
      <c r="BJ356" s="175">
        <f aca="true" t="shared" si="114" ref="BJ356:BP356">IF($D357="","",IF($D357=BJ355,"X",""))</f>
      </c>
      <c r="BK356" s="175">
        <f t="shared" si="114"/>
      </c>
      <c r="BL356" s="175">
        <f t="shared" si="114"/>
      </c>
      <c r="BM356" s="175">
        <f t="shared" si="114"/>
      </c>
      <c r="BN356" s="175">
        <f t="shared" si="114"/>
      </c>
      <c r="BO356" s="175">
        <f t="shared" si="114"/>
      </c>
      <c r="BP356" s="175">
        <f t="shared" si="114"/>
      </c>
    </row>
    <row r="357" spans="1:68" s="55" customFormat="1" ht="12.75">
      <c r="A357" s="52" t="str">
        <f>A351</f>
        <v>001</v>
      </c>
      <c r="B357" s="53">
        <f>IF(AND(C355&gt;=6,C355&lt;&gt;"",B$27&lt;&gt;""),B$27,"")</f>
      </c>
      <c r="C357" s="38">
        <f>IF(AND(C355&gt;0,C355&lt;&gt;"",C$27&lt;&gt;""),C$27,"")</f>
      </c>
      <c r="D357" s="201">
        <f>IF(AND(C355&gt;=6,B357&lt;&gt;"",C357&lt;&gt;""),CHOOSE(SUM(E357:S357)+1,"0","1","2","3","Quadra","Quina","SENA","Verifique","Verifique","Verifique","Verifique","Verifique","Verifique","Verifique","Verifique","Verifique"),"")</f>
      </c>
      <c r="E357" s="54">
        <f aca="true" t="shared" si="115" ref="E357:S357">IF(E356&lt;&gt;"",IF(SUMIF($E$27:$J$27,E356,$E$27:$J$27)=E356,1,0),0)</f>
        <v>0</v>
      </c>
      <c r="F357" s="54">
        <f t="shared" si="115"/>
        <v>0</v>
      </c>
      <c r="G357" s="54">
        <f t="shared" si="115"/>
        <v>0</v>
      </c>
      <c r="H357" s="54">
        <f t="shared" si="115"/>
        <v>0</v>
      </c>
      <c r="I357" s="54">
        <f t="shared" si="115"/>
        <v>0</v>
      </c>
      <c r="J357" s="54">
        <f t="shared" si="115"/>
        <v>0</v>
      </c>
      <c r="K357" s="54">
        <f t="shared" si="115"/>
        <v>0</v>
      </c>
      <c r="L357" s="54">
        <f t="shared" si="115"/>
        <v>0</v>
      </c>
      <c r="M357" s="54">
        <f t="shared" si="115"/>
        <v>0</v>
      </c>
      <c r="N357" s="54">
        <f t="shared" si="115"/>
        <v>0</v>
      </c>
      <c r="O357" s="54">
        <f t="shared" si="115"/>
        <v>0</v>
      </c>
      <c r="P357" s="54">
        <f t="shared" si="115"/>
        <v>0</v>
      </c>
      <c r="Q357" s="54">
        <f t="shared" si="115"/>
        <v>0</v>
      </c>
      <c r="R357" s="54">
        <f t="shared" si="115"/>
        <v>0</v>
      </c>
      <c r="S357" s="54">
        <f t="shared" si="115"/>
        <v>0</v>
      </c>
      <c r="T357" s="120"/>
      <c r="Y357" s="125">
        <v>5</v>
      </c>
      <c r="Z357" s="126">
        <v>0</v>
      </c>
      <c r="AA357" s="109">
        <f>5*IF(AND(AA355=C355,Y357=D358),1,0)</f>
        <v>0</v>
      </c>
      <c r="AB357" s="109">
        <f>15*IF(AND(AB355=C355,Y357=D358),1,0)</f>
        <v>0</v>
      </c>
      <c r="AC357" s="109">
        <f>30*IF(AND(AC355=C355,Y357=D358),1,0)</f>
        <v>0</v>
      </c>
      <c r="AD357" s="109">
        <f>50*IF(AND(AD355=C355,Y357=D358),1,0)</f>
        <v>0</v>
      </c>
      <c r="AE357" s="109">
        <f>75*IF(AND(AE355=C355,Y357=D358),1,0)</f>
        <v>0</v>
      </c>
      <c r="AF357" s="109">
        <f>105*IF(AND(AF355=C355,Y357=D358),1,0)</f>
        <v>0</v>
      </c>
      <c r="AG357" s="109">
        <f>140*IF(AND(AG355=C355,Y357=D358),1,0)</f>
        <v>0</v>
      </c>
      <c r="AH357" s="109">
        <f>180*IF(AND(AH355=C355,Y357=D358),1,0)</f>
        <v>0</v>
      </c>
      <c r="AI357" s="109">
        <f>225*IF(AND(AI355=C355,Y357=D358),1,0)</f>
        <v>0</v>
      </c>
      <c r="AJ357" s="126"/>
      <c r="AK357" s="126">
        <v>5</v>
      </c>
      <c r="AL357" s="109">
        <f>1*IF(AND(AL355=C355,AK357=D358),1,0)</f>
        <v>0</v>
      </c>
      <c r="AM357" s="109">
        <f>2*IF(AND(AM355=C355,AK357=D358),1,0)</f>
        <v>0</v>
      </c>
      <c r="AN357" s="109">
        <f>3*IF(AND(AN355=C355,AK357=D358),1,0)</f>
        <v>0</v>
      </c>
      <c r="AO357" s="109">
        <f>4*IF(AND(AO355=C355,AK357=D358),1,0)</f>
        <v>0</v>
      </c>
      <c r="AP357" s="109">
        <f>5*IF(AND(AP355=C355,AK357=D358),1,0)</f>
        <v>0</v>
      </c>
      <c r="AQ357" s="109">
        <f>6*IF(AND(AQ355=C355,AK357=D358),1,0)</f>
        <v>0</v>
      </c>
      <c r="AR357" s="109">
        <f>7*IF(AND(AR355=C355,AK357=D358),1,0)</f>
        <v>0</v>
      </c>
      <c r="AS357" s="109">
        <f>8*IF(AND(AS355=C355,AK357=D358),1,0)</f>
        <v>0</v>
      </c>
      <c r="AT357" s="109">
        <f>9*IF(AND(AT355=C355,AK357=D358),1,0)</f>
        <v>0</v>
      </c>
      <c r="AU357" s="109">
        <f>10*IF(AND(AU355=C355,AK357=D358),1,0)</f>
        <v>0</v>
      </c>
      <c r="AV357" s="126"/>
      <c r="AW357" s="126">
        <v>5</v>
      </c>
      <c r="AX357" s="109">
        <v>0</v>
      </c>
      <c r="AY357" s="109">
        <v>0</v>
      </c>
      <c r="AZ357" s="109">
        <v>0</v>
      </c>
      <c r="BA357" s="109">
        <v>0</v>
      </c>
      <c r="BB357" s="109">
        <v>0</v>
      </c>
      <c r="BC357" s="109">
        <v>0</v>
      </c>
      <c r="BD357" s="109">
        <v>0</v>
      </c>
      <c r="BE357" s="109">
        <v>0</v>
      </c>
      <c r="BF357" s="109">
        <v>0</v>
      </c>
      <c r="BG357" s="109">
        <v>0</v>
      </c>
      <c r="BI357" s="176"/>
      <c r="BJ357" s="176"/>
      <c r="BK357" s="176"/>
      <c r="BL357" s="176"/>
      <c r="BM357" s="176"/>
      <c r="BN357" s="176"/>
      <c r="BO357" s="176"/>
      <c r="BP357" s="176"/>
    </row>
    <row r="358" spans="1:59" ht="15">
      <c r="A358" s="56"/>
      <c r="B358" s="206" t="s">
        <v>62</v>
      </c>
      <c r="C358" s="208">
        <f>C352+1</f>
        <v>55</v>
      </c>
      <c r="D358" s="129">
        <f>SUM(E357:S357)</f>
        <v>0</v>
      </c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17"/>
      <c r="U358" s="82"/>
      <c r="V358" s="117"/>
      <c r="W358" s="117"/>
      <c r="Y358" s="122">
        <v>6</v>
      </c>
      <c r="Z358" s="108">
        <v>0</v>
      </c>
      <c r="AA358" s="109">
        <v>0</v>
      </c>
      <c r="AB358" s="109">
        <f>15*IF(AND(AB355=C355,Y358=D358),1,0)</f>
        <v>0</v>
      </c>
      <c r="AC358" s="109">
        <f>45*IF(AND(AC355=C355,Y358=D358),1,0)</f>
        <v>0</v>
      </c>
      <c r="AD358" s="109">
        <f>90*IF(AND(AD355=C355,Y358=D358),1,0)</f>
        <v>0</v>
      </c>
      <c r="AE358" s="109">
        <f>150*IF(AND(AE355=C355,Y358=D358),1,0)</f>
        <v>0</v>
      </c>
      <c r="AF358" s="109">
        <f>225*IF(AND(AF355=C355,Y358=D358),1,0)</f>
        <v>0</v>
      </c>
      <c r="AG358" s="109">
        <f>315*IF(AND(AG355=C355,Y358=D358),1,0)</f>
        <v>0</v>
      </c>
      <c r="AH358" s="109">
        <f>420*IF(AND(AH355=C355,Y358=D358),1,0)</f>
        <v>0</v>
      </c>
      <c r="AI358" s="109">
        <f>540*IF(AND(AI355=C355,Y358=D358),1,0)</f>
        <v>0</v>
      </c>
      <c r="AJ358" s="108"/>
      <c r="AK358" s="108">
        <v>6</v>
      </c>
      <c r="AL358" s="108">
        <v>0</v>
      </c>
      <c r="AM358" s="109">
        <f>6*IF(AND(AM355=C355,AK358=D358),1,0)</f>
        <v>0</v>
      </c>
      <c r="AN358" s="109">
        <f>12*IF(AND(AN355=C355,AK358=D358),1,0)</f>
        <v>0</v>
      </c>
      <c r="AO358" s="109">
        <f>18*IF(AND(AO355=C355,AK358=D358),1,0)</f>
        <v>0</v>
      </c>
      <c r="AP358" s="109">
        <f>24*IF(AND(AP355=C355,AK358=D358),1,0)</f>
        <v>0</v>
      </c>
      <c r="AQ358" s="109">
        <f>30*IF(AND(AQ355=C355,AK358=D358),1,0)</f>
        <v>0</v>
      </c>
      <c r="AR358" s="109">
        <f>36*IF(AND(AR355=C355,AK358=D358),1,0)</f>
        <v>0</v>
      </c>
      <c r="AS358" s="109">
        <f>42*IF(AND(AS355=C355,AK358=D358),1,0)</f>
        <v>0</v>
      </c>
      <c r="AT358" s="109">
        <f>48*IF(AND(AT355=C355,AK358=D358),1,0)</f>
        <v>0</v>
      </c>
      <c r="AU358" s="109">
        <f>54*IF(AND(AU355=C355,AK358=D358),1,0)</f>
        <v>0</v>
      </c>
      <c r="AV358" s="108"/>
      <c r="AW358" s="108">
        <v>6</v>
      </c>
      <c r="AX358" s="109">
        <f>1*IF(AND(AX355=C355,AW358=D358),1,0)</f>
        <v>0</v>
      </c>
      <c r="AY358" s="109">
        <f>1*IF(AND(AY355=C355,AW358=D358),1,0)</f>
        <v>0</v>
      </c>
      <c r="AZ358" s="109">
        <f>1*IF(AND(AZ355=C355,AW358=D358),1,0)</f>
        <v>0</v>
      </c>
      <c r="BA358" s="109">
        <f>1*IF(AND(BA355=C355,AW358=D358),1,0)</f>
        <v>0</v>
      </c>
      <c r="BB358" s="109">
        <f>1*IF(AND(BB355=C355,AW358=D358),1,0)</f>
        <v>0</v>
      </c>
      <c r="BC358" s="109">
        <f>1*IF(AND(BC355=C355,AW358=D358),1,0)</f>
        <v>0</v>
      </c>
      <c r="BD358" s="109">
        <f>1*IF(AND(BD355=C355,AW358=D358),1,0)</f>
        <v>0</v>
      </c>
      <c r="BE358" s="109">
        <f>1*IF(AND(BE355=C355,AW358=D358),1,0)</f>
        <v>0</v>
      </c>
      <c r="BF358" s="109">
        <f>1*IF(AND(BF355=C355,AW358=D358),1,0)</f>
        <v>0</v>
      </c>
      <c r="BG358" s="109">
        <f>1*IF(AND(BG355=C355,AW358=D358),1,0)</f>
        <v>0</v>
      </c>
    </row>
    <row r="359" spans="1:57" ht="12.75">
      <c r="A359" s="30"/>
      <c r="B359" s="31"/>
      <c r="T359" s="32"/>
      <c r="W359" s="92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I359" s="106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U359" s="80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</row>
    <row r="360" spans="1:20" ht="12.75">
      <c r="A360" s="30"/>
      <c r="B360" s="31"/>
      <c r="C360" s="41"/>
      <c r="D360" s="104"/>
      <c r="E360" s="41"/>
      <c r="F360" s="41"/>
      <c r="G360" s="41"/>
      <c r="T360" s="32"/>
    </row>
    <row r="361" spans="1:68" s="47" customFormat="1" ht="23.25">
      <c r="A361" s="42"/>
      <c r="B361" s="43">
        <f>IF(COUNTIF(E362:S362,"&gt;0")&gt;=6,"Cartão com","")</f>
      </c>
      <c r="C361" s="44">
        <f>IF(COUNTIF(E362:S362,"&gt;0")&gt;=6,COUNTIF(E362:S362,"&gt;0"),"")</f>
      </c>
      <c r="D361" s="102">
        <f>IF(COUNTIF(E362:S362,"&gt;0")&gt;=6,"dezenas","")</f>
      </c>
      <c r="E361" s="45">
        <v>1</v>
      </c>
      <c r="F361" s="46">
        <v>2</v>
      </c>
      <c r="G361" s="46">
        <v>3</v>
      </c>
      <c r="H361" s="45">
        <v>4</v>
      </c>
      <c r="I361" s="45">
        <v>5</v>
      </c>
      <c r="J361" s="45">
        <v>6</v>
      </c>
      <c r="K361" s="45">
        <v>7</v>
      </c>
      <c r="L361" s="45">
        <v>8</v>
      </c>
      <c r="M361" s="45">
        <v>9</v>
      </c>
      <c r="N361" s="45">
        <v>10</v>
      </c>
      <c r="O361" s="45">
        <v>11</v>
      </c>
      <c r="P361" s="45">
        <v>12</v>
      </c>
      <c r="Q361" s="45">
        <v>13</v>
      </c>
      <c r="R361" s="45">
        <v>14</v>
      </c>
      <c r="S361" s="45">
        <v>15</v>
      </c>
      <c r="T361" s="118"/>
      <c r="U361" s="128" t="s">
        <v>23</v>
      </c>
      <c r="V361" s="128" t="s">
        <v>24</v>
      </c>
      <c r="W361" s="128" t="s">
        <v>25</v>
      </c>
      <c r="Y361" s="121" t="s">
        <v>32</v>
      </c>
      <c r="Z361" s="122">
        <v>6</v>
      </c>
      <c r="AA361" s="122">
        <v>7</v>
      </c>
      <c r="AB361" s="122">
        <v>8</v>
      </c>
      <c r="AC361" s="122">
        <v>9</v>
      </c>
      <c r="AD361" s="122">
        <v>10</v>
      </c>
      <c r="AE361" s="122">
        <v>11</v>
      </c>
      <c r="AF361" s="122">
        <v>12</v>
      </c>
      <c r="AG361" s="122">
        <v>13</v>
      </c>
      <c r="AH361" s="122">
        <v>14</v>
      </c>
      <c r="AI361" s="122">
        <v>15</v>
      </c>
      <c r="AJ361" s="123"/>
      <c r="AK361" s="121" t="s">
        <v>33</v>
      </c>
      <c r="AL361" s="108">
        <v>6</v>
      </c>
      <c r="AM361" s="108">
        <v>7</v>
      </c>
      <c r="AN361" s="108">
        <v>8</v>
      </c>
      <c r="AO361" s="108">
        <v>9</v>
      </c>
      <c r="AP361" s="108">
        <v>10</v>
      </c>
      <c r="AQ361" s="108">
        <v>11</v>
      </c>
      <c r="AR361" s="108">
        <v>12</v>
      </c>
      <c r="AS361" s="108">
        <v>13</v>
      </c>
      <c r="AT361" s="108">
        <v>14</v>
      </c>
      <c r="AU361" s="108">
        <v>15</v>
      </c>
      <c r="AV361" s="123"/>
      <c r="AW361" s="121" t="s">
        <v>34</v>
      </c>
      <c r="AX361" s="108">
        <v>6</v>
      </c>
      <c r="AY361" s="108">
        <v>7</v>
      </c>
      <c r="AZ361" s="108">
        <v>8</v>
      </c>
      <c r="BA361" s="108">
        <v>9</v>
      </c>
      <c r="BB361" s="108">
        <v>10</v>
      </c>
      <c r="BC361" s="108">
        <v>11</v>
      </c>
      <c r="BD361" s="108">
        <v>12</v>
      </c>
      <c r="BE361" s="108">
        <v>13</v>
      </c>
      <c r="BF361" s="108">
        <v>14</v>
      </c>
      <c r="BG361" s="108">
        <v>15</v>
      </c>
      <c r="BI361" s="174" t="s">
        <v>54</v>
      </c>
      <c r="BJ361" s="226" t="s">
        <v>69</v>
      </c>
      <c r="BK361" s="226" t="s">
        <v>70</v>
      </c>
      <c r="BL361" s="226" t="s">
        <v>71</v>
      </c>
      <c r="BM361" s="226" t="s">
        <v>72</v>
      </c>
      <c r="BN361" s="226" t="s">
        <v>57</v>
      </c>
      <c r="BO361" s="226" t="s">
        <v>58</v>
      </c>
      <c r="BP361" s="226" t="s">
        <v>25</v>
      </c>
    </row>
    <row r="362" spans="1:68" s="51" customFormat="1" ht="18">
      <c r="A362" s="48" t="str">
        <f>A356</f>
        <v>Grupo</v>
      </c>
      <c r="B362" s="49" t="s">
        <v>12</v>
      </c>
      <c r="C362" s="50" t="s">
        <v>2</v>
      </c>
      <c r="D362" s="97" t="s">
        <v>15</v>
      </c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119"/>
      <c r="U362" s="127">
        <f>SUM(Z362:AI364)</f>
        <v>0</v>
      </c>
      <c r="V362" s="127">
        <f>SUM(AL362:AU364)</f>
        <v>0</v>
      </c>
      <c r="W362" s="127">
        <f>SUM(AX362:BG364)</f>
        <v>0</v>
      </c>
      <c r="Y362" s="122">
        <v>4</v>
      </c>
      <c r="Z362" s="109">
        <f>1*IF(AND(Z361=C361,Y362=D364),1,0)</f>
        <v>0</v>
      </c>
      <c r="AA362" s="109">
        <f>3*IF(AND(AA361=C361,Y362=D364),1,0)</f>
        <v>0</v>
      </c>
      <c r="AB362" s="109">
        <f>6*IF(AND(AB361=C361,Y362=D364),1,0)</f>
        <v>0</v>
      </c>
      <c r="AC362" s="109">
        <f>10*IF(AND(AC361=C361,Y362=D364),1,0)</f>
        <v>0</v>
      </c>
      <c r="AD362" s="109">
        <f>15*IF(AND(AD361=C361,Y362=D364),1,0)</f>
        <v>0</v>
      </c>
      <c r="AE362" s="109">
        <f>21*IF(AND(AE361=C361,Y362=D364),1,0)</f>
        <v>0</v>
      </c>
      <c r="AF362" s="109">
        <f>28*IF(AND(AF361=C361,Y362=D364),1,0)</f>
        <v>0</v>
      </c>
      <c r="AG362" s="109">
        <f>36*IF(AND(AG361=C361,Y362=D364),1,0)</f>
        <v>0</v>
      </c>
      <c r="AH362" s="109">
        <f>45*IF(AND(AH361=C361,Y362=D364),1,0)</f>
        <v>0</v>
      </c>
      <c r="AI362" s="109">
        <f>55*IF(AND(AI361=C361,Y362=D364),1,0)</f>
        <v>0</v>
      </c>
      <c r="AJ362" s="124"/>
      <c r="AK362" s="109">
        <v>4</v>
      </c>
      <c r="AL362" s="109">
        <v>0</v>
      </c>
      <c r="AM362" s="109">
        <v>0</v>
      </c>
      <c r="AN362" s="109">
        <v>0</v>
      </c>
      <c r="AO362" s="109">
        <v>0</v>
      </c>
      <c r="AP362" s="109">
        <v>0</v>
      </c>
      <c r="AQ362" s="109">
        <v>0</v>
      </c>
      <c r="AR362" s="109">
        <v>0</v>
      </c>
      <c r="AS362" s="109">
        <v>0</v>
      </c>
      <c r="AT362" s="109">
        <v>0</v>
      </c>
      <c r="AU362" s="109">
        <v>0</v>
      </c>
      <c r="AV362" s="124"/>
      <c r="AW362" s="109">
        <v>4</v>
      </c>
      <c r="AX362" s="109">
        <v>0</v>
      </c>
      <c r="AY362" s="109">
        <v>0</v>
      </c>
      <c r="AZ362" s="109">
        <v>0</v>
      </c>
      <c r="BA362" s="109">
        <v>0</v>
      </c>
      <c r="BB362" s="109">
        <v>0</v>
      </c>
      <c r="BC362" s="109">
        <v>0</v>
      </c>
      <c r="BD362" s="109">
        <v>0</v>
      </c>
      <c r="BE362" s="109">
        <v>0</v>
      </c>
      <c r="BF362" s="109">
        <v>0</v>
      </c>
      <c r="BG362" s="109">
        <v>0</v>
      </c>
      <c r="BI362" s="176"/>
      <c r="BJ362" s="175">
        <f aca="true" t="shared" si="116" ref="BJ362:BP362">IF($D363="","",IF($D363=BJ361,"X",""))</f>
      </c>
      <c r="BK362" s="175">
        <f t="shared" si="116"/>
      </c>
      <c r="BL362" s="175">
        <f t="shared" si="116"/>
      </c>
      <c r="BM362" s="175">
        <f t="shared" si="116"/>
      </c>
      <c r="BN362" s="175">
        <f t="shared" si="116"/>
      </c>
      <c r="BO362" s="175">
        <f t="shared" si="116"/>
      </c>
      <c r="BP362" s="175">
        <f t="shared" si="116"/>
      </c>
    </row>
    <row r="363" spans="1:68" s="55" customFormat="1" ht="12.75">
      <c r="A363" s="52" t="str">
        <f>A357</f>
        <v>001</v>
      </c>
      <c r="B363" s="53">
        <f>IF(AND(C361&gt;=6,C361&lt;&gt;"",B$27&lt;&gt;""),B$27,"")</f>
      </c>
      <c r="C363" s="38">
        <f>IF(AND(C361&gt;0,C361&lt;&gt;"",C$27&lt;&gt;""),C$27,"")</f>
      </c>
      <c r="D363" s="201">
        <f>IF(AND(C361&gt;=6,B363&lt;&gt;"",C363&lt;&gt;""),CHOOSE(SUM(E363:S363)+1,"0","1","2","3","Quadra","Quina","SENA","Verifique","Verifique","Verifique","Verifique","Verifique","Verifique","Verifique","Verifique","Verifique"),"")</f>
      </c>
      <c r="E363" s="54">
        <f aca="true" t="shared" si="117" ref="E363:S363">IF(E362&lt;&gt;"",IF(SUMIF($E$27:$J$27,E362,$E$27:$J$27)=E362,1,0),0)</f>
        <v>0</v>
      </c>
      <c r="F363" s="54">
        <f t="shared" si="117"/>
        <v>0</v>
      </c>
      <c r="G363" s="54">
        <f t="shared" si="117"/>
        <v>0</v>
      </c>
      <c r="H363" s="54">
        <f t="shared" si="117"/>
        <v>0</v>
      </c>
      <c r="I363" s="54">
        <f t="shared" si="117"/>
        <v>0</v>
      </c>
      <c r="J363" s="54">
        <f t="shared" si="117"/>
        <v>0</v>
      </c>
      <c r="K363" s="54">
        <f t="shared" si="117"/>
        <v>0</v>
      </c>
      <c r="L363" s="54">
        <f t="shared" si="117"/>
        <v>0</v>
      </c>
      <c r="M363" s="54">
        <f t="shared" si="117"/>
        <v>0</v>
      </c>
      <c r="N363" s="54">
        <f t="shared" si="117"/>
        <v>0</v>
      </c>
      <c r="O363" s="54">
        <f t="shared" si="117"/>
        <v>0</v>
      </c>
      <c r="P363" s="54">
        <f t="shared" si="117"/>
        <v>0</v>
      </c>
      <c r="Q363" s="54">
        <f t="shared" si="117"/>
        <v>0</v>
      </c>
      <c r="R363" s="54">
        <f t="shared" si="117"/>
        <v>0</v>
      </c>
      <c r="S363" s="54">
        <f t="shared" si="117"/>
        <v>0</v>
      </c>
      <c r="T363" s="120"/>
      <c r="Y363" s="125">
        <v>5</v>
      </c>
      <c r="Z363" s="126">
        <v>0</v>
      </c>
      <c r="AA363" s="109">
        <f>5*IF(AND(AA361=C361,Y363=D364),1,0)</f>
        <v>0</v>
      </c>
      <c r="AB363" s="109">
        <f>15*IF(AND(AB361=C361,Y363=D364),1,0)</f>
        <v>0</v>
      </c>
      <c r="AC363" s="109">
        <f>30*IF(AND(AC361=C361,Y363=D364),1,0)</f>
        <v>0</v>
      </c>
      <c r="AD363" s="109">
        <f>50*IF(AND(AD361=C361,Y363=D364),1,0)</f>
        <v>0</v>
      </c>
      <c r="AE363" s="109">
        <f>75*IF(AND(AE361=C361,Y363=D364),1,0)</f>
        <v>0</v>
      </c>
      <c r="AF363" s="109">
        <f>105*IF(AND(AF361=C361,Y363=D364),1,0)</f>
        <v>0</v>
      </c>
      <c r="AG363" s="109">
        <f>140*IF(AND(AG361=C361,Y363=D364),1,0)</f>
        <v>0</v>
      </c>
      <c r="AH363" s="109">
        <f>180*IF(AND(AH361=C361,Y363=D364),1,0)</f>
        <v>0</v>
      </c>
      <c r="AI363" s="109">
        <f>225*IF(AND(AI361=C361,Y363=D364),1,0)</f>
        <v>0</v>
      </c>
      <c r="AJ363" s="126"/>
      <c r="AK363" s="126">
        <v>5</v>
      </c>
      <c r="AL363" s="109">
        <f>1*IF(AND(AL361=C361,AK363=D364),1,0)</f>
        <v>0</v>
      </c>
      <c r="AM363" s="109">
        <f>2*IF(AND(AM361=C361,AK363=D364),1,0)</f>
        <v>0</v>
      </c>
      <c r="AN363" s="109">
        <f>3*IF(AND(AN361=C361,AK363=D364),1,0)</f>
        <v>0</v>
      </c>
      <c r="AO363" s="109">
        <f>4*IF(AND(AO361=C361,AK363=D364),1,0)</f>
        <v>0</v>
      </c>
      <c r="AP363" s="109">
        <f>5*IF(AND(AP361=C361,AK363=D364),1,0)</f>
        <v>0</v>
      </c>
      <c r="AQ363" s="109">
        <f>6*IF(AND(AQ361=C361,AK363=D364),1,0)</f>
        <v>0</v>
      </c>
      <c r="AR363" s="109">
        <f>7*IF(AND(AR361=C361,AK363=D364),1,0)</f>
        <v>0</v>
      </c>
      <c r="AS363" s="109">
        <f>8*IF(AND(AS361=C361,AK363=D364),1,0)</f>
        <v>0</v>
      </c>
      <c r="AT363" s="109">
        <f>9*IF(AND(AT361=C361,AK363=D364),1,0)</f>
        <v>0</v>
      </c>
      <c r="AU363" s="109">
        <f>10*IF(AND(AU361=C361,AK363=D364),1,0)</f>
        <v>0</v>
      </c>
      <c r="AV363" s="126"/>
      <c r="AW363" s="126">
        <v>5</v>
      </c>
      <c r="AX363" s="109">
        <v>0</v>
      </c>
      <c r="AY363" s="109">
        <v>0</v>
      </c>
      <c r="AZ363" s="109">
        <v>0</v>
      </c>
      <c r="BA363" s="109">
        <v>0</v>
      </c>
      <c r="BB363" s="109">
        <v>0</v>
      </c>
      <c r="BC363" s="109">
        <v>0</v>
      </c>
      <c r="BD363" s="109">
        <v>0</v>
      </c>
      <c r="BE363" s="109">
        <v>0</v>
      </c>
      <c r="BF363" s="109">
        <v>0</v>
      </c>
      <c r="BG363" s="109">
        <v>0</v>
      </c>
      <c r="BI363" s="176"/>
      <c r="BJ363" s="176"/>
      <c r="BK363" s="176"/>
      <c r="BL363" s="176"/>
      <c r="BM363" s="176"/>
      <c r="BN363" s="176"/>
      <c r="BO363" s="176"/>
      <c r="BP363" s="176"/>
    </row>
    <row r="364" spans="1:59" ht="15">
      <c r="A364" s="56"/>
      <c r="B364" s="206" t="s">
        <v>62</v>
      </c>
      <c r="C364" s="208">
        <f>C358+1</f>
        <v>56</v>
      </c>
      <c r="D364" s="129">
        <f>SUM(E363:S363)</f>
        <v>0</v>
      </c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17"/>
      <c r="U364" s="82"/>
      <c r="V364" s="117"/>
      <c r="W364" s="117"/>
      <c r="Y364" s="122">
        <v>6</v>
      </c>
      <c r="Z364" s="108">
        <v>0</v>
      </c>
      <c r="AA364" s="109">
        <v>0</v>
      </c>
      <c r="AB364" s="109">
        <f>15*IF(AND(AB361=C361,Y364=D364),1,0)</f>
        <v>0</v>
      </c>
      <c r="AC364" s="109">
        <f>45*IF(AND(AC361=C361,Y364=D364),1,0)</f>
        <v>0</v>
      </c>
      <c r="AD364" s="109">
        <f>90*IF(AND(AD361=C361,Y364=D364),1,0)</f>
        <v>0</v>
      </c>
      <c r="AE364" s="109">
        <f>150*IF(AND(AE361=C361,Y364=D364),1,0)</f>
        <v>0</v>
      </c>
      <c r="AF364" s="109">
        <f>225*IF(AND(AF361=C361,Y364=D364),1,0)</f>
        <v>0</v>
      </c>
      <c r="AG364" s="109">
        <f>315*IF(AND(AG361=C361,Y364=D364),1,0)</f>
        <v>0</v>
      </c>
      <c r="AH364" s="109">
        <f>420*IF(AND(AH361=C361,Y364=D364),1,0)</f>
        <v>0</v>
      </c>
      <c r="AI364" s="109">
        <f>540*IF(AND(AI361=C361,Y364=D364),1,0)</f>
        <v>0</v>
      </c>
      <c r="AJ364" s="108"/>
      <c r="AK364" s="108">
        <v>6</v>
      </c>
      <c r="AL364" s="108">
        <v>0</v>
      </c>
      <c r="AM364" s="109">
        <f>6*IF(AND(AM361=C361,AK364=D364),1,0)</f>
        <v>0</v>
      </c>
      <c r="AN364" s="109">
        <f>12*IF(AND(AN361=C361,AK364=D364),1,0)</f>
        <v>0</v>
      </c>
      <c r="AO364" s="109">
        <f>18*IF(AND(AO361=C361,AK364=D364),1,0)</f>
        <v>0</v>
      </c>
      <c r="AP364" s="109">
        <f>24*IF(AND(AP361=C361,AK364=D364),1,0)</f>
        <v>0</v>
      </c>
      <c r="AQ364" s="109">
        <f>30*IF(AND(AQ361=C361,AK364=D364),1,0)</f>
        <v>0</v>
      </c>
      <c r="AR364" s="109">
        <f>36*IF(AND(AR361=C361,AK364=D364),1,0)</f>
        <v>0</v>
      </c>
      <c r="AS364" s="109">
        <f>42*IF(AND(AS361=C361,AK364=D364),1,0)</f>
        <v>0</v>
      </c>
      <c r="AT364" s="109">
        <f>48*IF(AND(AT361=C361,AK364=D364),1,0)</f>
        <v>0</v>
      </c>
      <c r="AU364" s="109">
        <f>54*IF(AND(AU361=C361,AK364=D364),1,0)</f>
        <v>0</v>
      </c>
      <c r="AV364" s="108"/>
      <c r="AW364" s="108">
        <v>6</v>
      </c>
      <c r="AX364" s="109">
        <f>1*IF(AND(AX361=C361,AW364=D364),1,0)</f>
        <v>0</v>
      </c>
      <c r="AY364" s="109">
        <f>1*IF(AND(AY361=C361,AW364=D364),1,0)</f>
        <v>0</v>
      </c>
      <c r="AZ364" s="109">
        <f>1*IF(AND(AZ361=C361,AW364=D364),1,0)</f>
        <v>0</v>
      </c>
      <c r="BA364" s="109">
        <f>1*IF(AND(BA361=C361,AW364=D364),1,0)</f>
        <v>0</v>
      </c>
      <c r="BB364" s="109">
        <f>1*IF(AND(BB361=C361,AW364=D364),1,0)</f>
        <v>0</v>
      </c>
      <c r="BC364" s="109">
        <f>1*IF(AND(BC361=C361,AW364=D364),1,0)</f>
        <v>0</v>
      </c>
      <c r="BD364" s="109">
        <f>1*IF(AND(BD361=C361,AW364=D364),1,0)</f>
        <v>0</v>
      </c>
      <c r="BE364" s="109">
        <f>1*IF(AND(BE361=C361,AW364=D364),1,0)</f>
        <v>0</v>
      </c>
      <c r="BF364" s="109">
        <f>1*IF(AND(BF361=C361,AW364=D364),1,0)</f>
        <v>0</v>
      </c>
      <c r="BG364" s="109">
        <f>1*IF(AND(BG361=C361,AW364=D364),1,0)</f>
        <v>0</v>
      </c>
    </row>
    <row r="365" spans="1:57" ht="12.75">
      <c r="A365" s="30"/>
      <c r="B365" s="31"/>
      <c r="T365" s="32"/>
      <c r="W365" s="92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I365" s="106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U365" s="80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</row>
    <row r="366" spans="1:20" ht="12.75">
      <c r="A366" s="30"/>
      <c r="B366" s="31"/>
      <c r="C366" s="41"/>
      <c r="D366" s="104"/>
      <c r="E366" s="41"/>
      <c r="F366" s="41"/>
      <c r="G366" s="41"/>
      <c r="T366" s="32"/>
    </row>
    <row r="367" spans="1:68" s="47" customFormat="1" ht="23.25">
      <c r="A367" s="42"/>
      <c r="B367" s="43">
        <f>IF(COUNTIF(E368:S368,"&gt;0")&gt;=6,"Cartão com","")</f>
      </c>
      <c r="C367" s="44">
        <f>IF(COUNTIF(E368:S368,"&gt;0")&gt;=6,COUNTIF(E368:S368,"&gt;0"),"")</f>
      </c>
      <c r="D367" s="102">
        <f>IF(COUNTIF(E368:S368,"&gt;0")&gt;=6,"dezenas","")</f>
      </c>
      <c r="E367" s="45">
        <v>1</v>
      </c>
      <c r="F367" s="46">
        <v>2</v>
      </c>
      <c r="G367" s="46">
        <v>3</v>
      </c>
      <c r="H367" s="45">
        <v>4</v>
      </c>
      <c r="I367" s="45">
        <v>5</v>
      </c>
      <c r="J367" s="45">
        <v>6</v>
      </c>
      <c r="K367" s="45">
        <v>7</v>
      </c>
      <c r="L367" s="45">
        <v>8</v>
      </c>
      <c r="M367" s="45">
        <v>9</v>
      </c>
      <c r="N367" s="45">
        <v>10</v>
      </c>
      <c r="O367" s="45">
        <v>11</v>
      </c>
      <c r="P367" s="45">
        <v>12</v>
      </c>
      <c r="Q367" s="45">
        <v>13</v>
      </c>
      <c r="R367" s="45">
        <v>14</v>
      </c>
      <c r="S367" s="45">
        <v>15</v>
      </c>
      <c r="T367" s="118"/>
      <c r="U367" s="128" t="s">
        <v>23</v>
      </c>
      <c r="V367" s="128" t="s">
        <v>24</v>
      </c>
      <c r="W367" s="128" t="s">
        <v>25</v>
      </c>
      <c r="Y367" s="121" t="s">
        <v>32</v>
      </c>
      <c r="Z367" s="122">
        <v>6</v>
      </c>
      <c r="AA367" s="122">
        <v>7</v>
      </c>
      <c r="AB367" s="122">
        <v>8</v>
      </c>
      <c r="AC367" s="122">
        <v>9</v>
      </c>
      <c r="AD367" s="122">
        <v>10</v>
      </c>
      <c r="AE367" s="122">
        <v>11</v>
      </c>
      <c r="AF367" s="122">
        <v>12</v>
      </c>
      <c r="AG367" s="122">
        <v>13</v>
      </c>
      <c r="AH367" s="122">
        <v>14</v>
      </c>
      <c r="AI367" s="122">
        <v>15</v>
      </c>
      <c r="AJ367" s="123"/>
      <c r="AK367" s="121" t="s">
        <v>33</v>
      </c>
      <c r="AL367" s="108">
        <v>6</v>
      </c>
      <c r="AM367" s="108">
        <v>7</v>
      </c>
      <c r="AN367" s="108">
        <v>8</v>
      </c>
      <c r="AO367" s="108">
        <v>9</v>
      </c>
      <c r="AP367" s="108">
        <v>10</v>
      </c>
      <c r="AQ367" s="108">
        <v>11</v>
      </c>
      <c r="AR367" s="108">
        <v>12</v>
      </c>
      <c r="AS367" s="108">
        <v>13</v>
      </c>
      <c r="AT367" s="108">
        <v>14</v>
      </c>
      <c r="AU367" s="108">
        <v>15</v>
      </c>
      <c r="AV367" s="123"/>
      <c r="AW367" s="121" t="s">
        <v>34</v>
      </c>
      <c r="AX367" s="108">
        <v>6</v>
      </c>
      <c r="AY367" s="108">
        <v>7</v>
      </c>
      <c r="AZ367" s="108">
        <v>8</v>
      </c>
      <c r="BA367" s="108">
        <v>9</v>
      </c>
      <c r="BB367" s="108">
        <v>10</v>
      </c>
      <c r="BC367" s="108">
        <v>11</v>
      </c>
      <c r="BD367" s="108">
        <v>12</v>
      </c>
      <c r="BE367" s="108">
        <v>13</v>
      </c>
      <c r="BF367" s="108">
        <v>14</v>
      </c>
      <c r="BG367" s="108">
        <v>15</v>
      </c>
      <c r="BI367" s="174" t="s">
        <v>54</v>
      </c>
      <c r="BJ367" s="226" t="s">
        <v>69</v>
      </c>
      <c r="BK367" s="226" t="s">
        <v>70</v>
      </c>
      <c r="BL367" s="226" t="s">
        <v>71</v>
      </c>
      <c r="BM367" s="226" t="s">
        <v>72</v>
      </c>
      <c r="BN367" s="226" t="s">
        <v>57</v>
      </c>
      <c r="BO367" s="226" t="s">
        <v>58</v>
      </c>
      <c r="BP367" s="226" t="s">
        <v>25</v>
      </c>
    </row>
    <row r="368" spans="1:68" s="51" customFormat="1" ht="18">
      <c r="A368" s="48" t="str">
        <f>A362</f>
        <v>Grupo</v>
      </c>
      <c r="B368" s="49" t="s">
        <v>12</v>
      </c>
      <c r="C368" s="50" t="s">
        <v>2</v>
      </c>
      <c r="D368" s="97" t="s">
        <v>15</v>
      </c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119"/>
      <c r="U368" s="127">
        <f>SUM(Z368:AI370)</f>
        <v>0</v>
      </c>
      <c r="V368" s="127">
        <f>SUM(AL368:AU370)</f>
        <v>0</v>
      </c>
      <c r="W368" s="127">
        <f>SUM(AX368:BG370)</f>
        <v>0</v>
      </c>
      <c r="Y368" s="122">
        <v>4</v>
      </c>
      <c r="Z368" s="109">
        <f>1*IF(AND(Z367=C367,Y368=D370),1,0)</f>
        <v>0</v>
      </c>
      <c r="AA368" s="109">
        <f>3*IF(AND(AA367=C367,Y368=D370),1,0)</f>
        <v>0</v>
      </c>
      <c r="AB368" s="109">
        <f>6*IF(AND(AB367=C367,Y368=D370),1,0)</f>
        <v>0</v>
      </c>
      <c r="AC368" s="109">
        <f>10*IF(AND(AC367=C367,Y368=D370),1,0)</f>
        <v>0</v>
      </c>
      <c r="AD368" s="109">
        <f>15*IF(AND(AD367=C367,Y368=D370),1,0)</f>
        <v>0</v>
      </c>
      <c r="AE368" s="109">
        <f>21*IF(AND(AE367=C367,Y368=D370),1,0)</f>
        <v>0</v>
      </c>
      <c r="AF368" s="109">
        <f>28*IF(AND(AF367=C367,Y368=D370),1,0)</f>
        <v>0</v>
      </c>
      <c r="AG368" s="109">
        <f>36*IF(AND(AG367=C367,Y368=D370),1,0)</f>
        <v>0</v>
      </c>
      <c r="AH368" s="109">
        <f>45*IF(AND(AH367=C367,Y368=D370),1,0)</f>
        <v>0</v>
      </c>
      <c r="AI368" s="109">
        <f>55*IF(AND(AI367=C367,Y368=D370),1,0)</f>
        <v>0</v>
      </c>
      <c r="AJ368" s="124"/>
      <c r="AK368" s="109">
        <v>4</v>
      </c>
      <c r="AL368" s="109">
        <v>0</v>
      </c>
      <c r="AM368" s="109">
        <v>0</v>
      </c>
      <c r="AN368" s="109">
        <v>0</v>
      </c>
      <c r="AO368" s="109">
        <v>0</v>
      </c>
      <c r="AP368" s="109">
        <v>0</v>
      </c>
      <c r="AQ368" s="109">
        <v>0</v>
      </c>
      <c r="AR368" s="109">
        <v>0</v>
      </c>
      <c r="AS368" s="109">
        <v>0</v>
      </c>
      <c r="AT368" s="109">
        <v>0</v>
      </c>
      <c r="AU368" s="109">
        <v>0</v>
      </c>
      <c r="AV368" s="124"/>
      <c r="AW368" s="109">
        <v>4</v>
      </c>
      <c r="AX368" s="109">
        <v>0</v>
      </c>
      <c r="AY368" s="109">
        <v>0</v>
      </c>
      <c r="AZ368" s="109">
        <v>0</v>
      </c>
      <c r="BA368" s="109">
        <v>0</v>
      </c>
      <c r="BB368" s="109">
        <v>0</v>
      </c>
      <c r="BC368" s="109">
        <v>0</v>
      </c>
      <c r="BD368" s="109">
        <v>0</v>
      </c>
      <c r="BE368" s="109">
        <v>0</v>
      </c>
      <c r="BF368" s="109">
        <v>0</v>
      </c>
      <c r="BG368" s="109">
        <v>0</v>
      </c>
      <c r="BI368" s="176"/>
      <c r="BJ368" s="175">
        <f aca="true" t="shared" si="118" ref="BJ368:BP368">IF($D369="","",IF($D369=BJ367,"X",""))</f>
      </c>
      <c r="BK368" s="175">
        <f t="shared" si="118"/>
      </c>
      <c r="BL368" s="175">
        <f t="shared" si="118"/>
      </c>
      <c r="BM368" s="175">
        <f t="shared" si="118"/>
      </c>
      <c r="BN368" s="175">
        <f t="shared" si="118"/>
      </c>
      <c r="BO368" s="175">
        <f t="shared" si="118"/>
      </c>
      <c r="BP368" s="175">
        <f t="shared" si="118"/>
      </c>
    </row>
    <row r="369" spans="1:68" s="55" customFormat="1" ht="12.75">
      <c r="A369" s="52" t="str">
        <f>A363</f>
        <v>001</v>
      </c>
      <c r="B369" s="53">
        <f>IF(AND(C367&gt;=6,C367&lt;&gt;"",B$27&lt;&gt;""),B$27,"")</f>
      </c>
      <c r="C369" s="38">
        <f>IF(AND(C367&gt;0,C367&lt;&gt;"",C$27&lt;&gt;""),C$27,"")</f>
      </c>
      <c r="D369" s="201">
        <f>IF(AND(C367&gt;=6,B369&lt;&gt;"",C369&lt;&gt;""),CHOOSE(SUM(E369:S369)+1,"0","1","2","3","Quadra","Quina","SENA","Verifique","Verifique","Verifique","Verifique","Verifique","Verifique","Verifique","Verifique","Verifique"),"")</f>
      </c>
      <c r="E369" s="54">
        <f aca="true" t="shared" si="119" ref="E369:S369">IF(E368&lt;&gt;"",IF(SUMIF($E$27:$J$27,E368,$E$27:$J$27)=E368,1,0),0)</f>
        <v>0</v>
      </c>
      <c r="F369" s="54">
        <f t="shared" si="119"/>
        <v>0</v>
      </c>
      <c r="G369" s="54">
        <f t="shared" si="119"/>
        <v>0</v>
      </c>
      <c r="H369" s="54">
        <f t="shared" si="119"/>
        <v>0</v>
      </c>
      <c r="I369" s="54">
        <f t="shared" si="119"/>
        <v>0</v>
      </c>
      <c r="J369" s="54">
        <f t="shared" si="119"/>
        <v>0</v>
      </c>
      <c r="K369" s="54">
        <f t="shared" si="119"/>
        <v>0</v>
      </c>
      <c r="L369" s="54">
        <f t="shared" si="119"/>
        <v>0</v>
      </c>
      <c r="M369" s="54">
        <f t="shared" si="119"/>
        <v>0</v>
      </c>
      <c r="N369" s="54">
        <f t="shared" si="119"/>
        <v>0</v>
      </c>
      <c r="O369" s="54">
        <f t="shared" si="119"/>
        <v>0</v>
      </c>
      <c r="P369" s="54">
        <f t="shared" si="119"/>
        <v>0</v>
      </c>
      <c r="Q369" s="54">
        <f t="shared" si="119"/>
        <v>0</v>
      </c>
      <c r="R369" s="54">
        <f t="shared" si="119"/>
        <v>0</v>
      </c>
      <c r="S369" s="54">
        <f t="shared" si="119"/>
        <v>0</v>
      </c>
      <c r="T369" s="120"/>
      <c r="Y369" s="125">
        <v>5</v>
      </c>
      <c r="Z369" s="126">
        <v>0</v>
      </c>
      <c r="AA369" s="109">
        <f>5*IF(AND(AA367=C367,Y369=D370),1,0)</f>
        <v>0</v>
      </c>
      <c r="AB369" s="109">
        <f>15*IF(AND(AB367=C367,Y369=D370),1,0)</f>
        <v>0</v>
      </c>
      <c r="AC369" s="109">
        <f>30*IF(AND(AC367=C367,Y369=D370),1,0)</f>
        <v>0</v>
      </c>
      <c r="AD369" s="109">
        <f>50*IF(AND(AD367=C367,Y369=D370),1,0)</f>
        <v>0</v>
      </c>
      <c r="AE369" s="109">
        <f>75*IF(AND(AE367=C367,Y369=D370),1,0)</f>
        <v>0</v>
      </c>
      <c r="AF369" s="109">
        <f>105*IF(AND(AF367=C367,Y369=D370),1,0)</f>
        <v>0</v>
      </c>
      <c r="AG369" s="109">
        <f>140*IF(AND(AG367=C367,Y369=D370),1,0)</f>
        <v>0</v>
      </c>
      <c r="AH369" s="109">
        <f>180*IF(AND(AH367=C367,Y369=D370),1,0)</f>
        <v>0</v>
      </c>
      <c r="AI369" s="109">
        <f>225*IF(AND(AI367=C367,Y369=D370),1,0)</f>
        <v>0</v>
      </c>
      <c r="AJ369" s="126"/>
      <c r="AK369" s="126">
        <v>5</v>
      </c>
      <c r="AL369" s="109">
        <f>1*IF(AND(AL367=C367,AK369=D370),1,0)</f>
        <v>0</v>
      </c>
      <c r="AM369" s="109">
        <f>2*IF(AND(AM367=C367,AK369=D370),1,0)</f>
        <v>0</v>
      </c>
      <c r="AN369" s="109">
        <f>3*IF(AND(AN367=C367,AK369=D370),1,0)</f>
        <v>0</v>
      </c>
      <c r="AO369" s="109">
        <f>4*IF(AND(AO367=C367,AK369=D370),1,0)</f>
        <v>0</v>
      </c>
      <c r="AP369" s="109">
        <f>5*IF(AND(AP367=C367,AK369=D370),1,0)</f>
        <v>0</v>
      </c>
      <c r="AQ369" s="109">
        <f>6*IF(AND(AQ367=C367,AK369=D370),1,0)</f>
        <v>0</v>
      </c>
      <c r="AR369" s="109">
        <f>7*IF(AND(AR367=C367,AK369=D370),1,0)</f>
        <v>0</v>
      </c>
      <c r="AS369" s="109">
        <f>8*IF(AND(AS367=C367,AK369=D370),1,0)</f>
        <v>0</v>
      </c>
      <c r="AT369" s="109">
        <f>9*IF(AND(AT367=C367,AK369=D370),1,0)</f>
        <v>0</v>
      </c>
      <c r="AU369" s="109">
        <f>10*IF(AND(AU367=C367,AK369=D370),1,0)</f>
        <v>0</v>
      </c>
      <c r="AV369" s="126"/>
      <c r="AW369" s="126">
        <v>5</v>
      </c>
      <c r="AX369" s="109">
        <v>0</v>
      </c>
      <c r="AY369" s="109">
        <v>0</v>
      </c>
      <c r="AZ369" s="109">
        <v>0</v>
      </c>
      <c r="BA369" s="109">
        <v>0</v>
      </c>
      <c r="BB369" s="109">
        <v>0</v>
      </c>
      <c r="BC369" s="109">
        <v>0</v>
      </c>
      <c r="BD369" s="109">
        <v>0</v>
      </c>
      <c r="BE369" s="109">
        <v>0</v>
      </c>
      <c r="BF369" s="109">
        <v>0</v>
      </c>
      <c r="BG369" s="109">
        <v>0</v>
      </c>
      <c r="BI369" s="176"/>
      <c r="BJ369" s="176"/>
      <c r="BK369" s="176"/>
      <c r="BL369" s="176"/>
      <c r="BM369" s="176"/>
      <c r="BN369" s="176"/>
      <c r="BO369" s="176"/>
      <c r="BP369" s="176"/>
    </row>
    <row r="370" spans="1:59" ht="15">
      <c r="A370" s="56"/>
      <c r="B370" s="206" t="s">
        <v>62</v>
      </c>
      <c r="C370" s="208">
        <f>C364+1</f>
        <v>57</v>
      </c>
      <c r="D370" s="129">
        <f>SUM(E369:S369)</f>
        <v>0</v>
      </c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17"/>
      <c r="U370" s="82"/>
      <c r="V370" s="117"/>
      <c r="W370" s="117"/>
      <c r="Y370" s="122">
        <v>6</v>
      </c>
      <c r="Z370" s="108">
        <v>0</v>
      </c>
      <c r="AA370" s="109">
        <v>0</v>
      </c>
      <c r="AB370" s="109">
        <f>15*IF(AND(AB367=C367,Y370=D370),1,0)</f>
        <v>0</v>
      </c>
      <c r="AC370" s="109">
        <f>45*IF(AND(AC367=C367,Y370=D370),1,0)</f>
        <v>0</v>
      </c>
      <c r="AD370" s="109">
        <f>90*IF(AND(AD367=C367,Y370=D370),1,0)</f>
        <v>0</v>
      </c>
      <c r="AE370" s="109">
        <f>150*IF(AND(AE367=C367,Y370=D370),1,0)</f>
        <v>0</v>
      </c>
      <c r="AF370" s="109">
        <f>225*IF(AND(AF367=C367,Y370=D370),1,0)</f>
        <v>0</v>
      </c>
      <c r="AG370" s="109">
        <f>315*IF(AND(AG367=C367,Y370=D370),1,0)</f>
        <v>0</v>
      </c>
      <c r="AH370" s="109">
        <f>420*IF(AND(AH367=C367,Y370=D370),1,0)</f>
        <v>0</v>
      </c>
      <c r="AI370" s="109">
        <f>540*IF(AND(AI367=C367,Y370=D370),1,0)</f>
        <v>0</v>
      </c>
      <c r="AJ370" s="108"/>
      <c r="AK370" s="108">
        <v>6</v>
      </c>
      <c r="AL370" s="108">
        <v>0</v>
      </c>
      <c r="AM370" s="109">
        <f>6*IF(AND(AM367=C367,AK370=D370),1,0)</f>
        <v>0</v>
      </c>
      <c r="AN370" s="109">
        <f>12*IF(AND(AN367=C367,AK370=D370),1,0)</f>
        <v>0</v>
      </c>
      <c r="AO370" s="109">
        <f>18*IF(AND(AO367=C367,AK370=D370),1,0)</f>
        <v>0</v>
      </c>
      <c r="AP370" s="109">
        <f>24*IF(AND(AP367=C367,AK370=D370),1,0)</f>
        <v>0</v>
      </c>
      <c r="AQ370" s="109">
        <f>30*IF(AND(AQ367=C367,AK370=D370),1,0)</f>
        <v>0</v>
      </c>
      <c r="AR370" s="109">
        <f>36*IF(AND(AR367=C367,AK370=D370),1,0)</f>
        <v>0</v>
      </c>
      <c r="AS370" s="109">
        <f>42*IF(AND(AS367=C367,AK370=D370),1,0)</f>
        <v>0</v>
      </c>
      <c r="AT370" s="109">
        <f>48*IF(AND(AT367=C367,AK370=D370),1,0)</f>
        <v>0</v>
      </c>
      <c r="AU370" s="109">
        <f>54*IF(AND(AU367=C367,AK370=D370),1,0)</f>
        <v>0</v>
      </c>
      <c r="AV370" s="108"/>
      <c r="AW370" s="108">
        <v>6</v>
      </c>
      <c r="AX370" s="109">
        <f>1*IF(AND(AX367=C367,AW370=D370),1,0)</f>
        <v>0</v>
      </c>
      <c r="AY370" s="109">
        <f>1*IF(AND(AY367=C367,AW370=D370),1,0)</f>
        <v>0</v>
      </c>
      <c r="AZ370" s="109">
        <f>1*IF(AND(AZ367=C367,AW370=D370),1,0)</f>
        <v>0</v>
      </c>
      <c r="BA370" s="109">
        <f>1*IF(AND(BA367=C367,AW370=D370),1,0)</f>
        <v>0</v>
      </c>
      <c r="BB370" s="109">
        <f>1*IF(AND(BB367=C367,AW370=D370),1,0)</f>
        <v>0</v>
      </c>
      <c r="BC370" s="109">
        <f>1*IF(AND(BC367=C367,AW370=D370),1,0)</f>
        <v>0</v>
      </c>
      <c r="BD370" s="109">
        <f>1*IF(AND(BD367=C367,AW370=D370),1,0)</f>
        <v>0</v>
      </c>
      <c r="BE370" s="109">
        <f>1*IF(AND(BE367=C367,AW370=D370),1,0)</f>
        <v>0</v>
      </c>
      <c r="BF370" s="109">
        <f>1*IF(AND(BF367=C367,AW370=D370),1,0)</f>
        <v>0</v>
      </c>
      <c r="BG370" s="109">
        <f>1*IF(AND(BG367=C367,AW370=D370),1,0)</f>
        <v>0</v>
      </c>
    </row>
    <row r="371" spans="1:57" ht="12.75">
      <c r="A371" s="30"/>
      <c r="B371" s="31"/>
      <c r="T371" s="32"/>
      <c r="W371" s="92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I371" s="106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U371" s="80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</row>
    <row r="372" spans="1:20" ht="12.75">
      <c r="A372" s="30"/>
      <c r="B372" s="31"/>
      <c r="C372" s="41"/>
      <c r="D372" s="104"/>
      <c r="E372" s="41"/>
      <c r="F372" s="41"/>
      <c r="G372" s="41"/>
      <c r="T372" s="32"/>
    </row>
    <row r="373" spans="1:68" s="47" customFormat="1" ht="23.25">
      <c r="A373" s="42"/>
      <c r="B373" s="43">
        <f>IF(COUNTIF(E374:S374,"&gt;0")&gt;=6,"Cartão com","")</f>
      </c>
      <c r="C373" s="44">
        <f>IF(COUNTIF(E374:S374,"&gt;0")&gt;=6,COUNTIF(E374:S374,"&gt;0"),"")</f>
      </c>
      <c r="D373" s="102">
        <f>IF(COUNTIF(E374:S374,"&gt;0")&gt;=6,"dezenas","")</f>
      </c>
      <c r="E373" s="45">
        <v>1</v>
      </c>
      <c r="F373" s="46">
        <v>2</v>
      </c>
      <c r="G373" s="46">
        <v>3</v>
      </c>
      <c r="H373" s="45">
        <v>4</v>
      </c>
      <c r="I373" s="45">
        <v>5</v>
      </c>
      <c r="J373" s="45">
        <v>6</v>
      </c>
      <c r="K373" s="45">
        <v>7</v>
      </c>
      <c r="L373" s="45">
        <v>8</v>
      </c>
      <c r="M373" s="45">
        <v>9</v>
      </c>
      <c r="N373" s="45">
        <v>10</v>
      </c>
      <c r="O373" s="45">
        <v>11</v>
      </c>
      <c r="P373" s="45">
        <v>12</v>
      </c>
      <c r="Q373" s="45">
        <v>13</v>
      </c>
      <c r="R373" s="45">
        <v>14</v>
      </c>
      <c r="S373" s="45">
        <v>15</v>
      </c>
      <c r="T373" s="118"/>
      <c r="U373" s="128" t="s">
        <v>23</v>
      </c>
      <c r="V373" s="128" t="s">
        <v>24</v>
      </c>
      <c r="W373" s="128" t="s">
        <v>25</v>
      </c>
      <c r="Y373" s="121" t="s">
        <v>32</v>
      </c>
      <c r="Z373" s="122">
        <v>6</v>
      </c>
      <c r="AA373" s="122">
        <v>7</v>
      </c>
      <c r="AB373" s="122">
        <v>8</v>
      </c>
      <c r="AC373" s="122">
        <v>9</v>
      </c>
      <c r="AD373" s="122">
        <v>10</v>
      </c>
      <c r="AE373" s="122">
        <v>11</v>
      </c>
      <c r="AF373" s="122">
        <v>12</v>
      </c>
      <c r="AG373" s="122">
        <v>13</v>
      </c>
      <c r="AH373" s="122">
        <v>14</v>
      </c>
      <c r="AI373" s="122">
        <v>15</v>
      </c>
      <c r="AJ373" s="123"/>
      <c r="AK373" s="121" t="s">
        <v>33</v>
      </c>
      <c r="AL373" s="108">
        <v>6</v>
      </c>
      <c r="AM373" s="108">
        <v>7</v>
      </c>
      <c r="AN373" s="108">
        <v>8</v>
      </c>
      <c r="AO373" s="108">
        <v>9</v>
      </c>
      <c r="AP373" s="108">
        <v>10</v>
      </c>
      <c r="AQ373" s="108">
        <v>11</v>
      </c>
      <c r="AR373" s="108">
        <v>12</v>
      </c>
      <c r="AS373" s="108">
        <v>13</v>
      </c>
      <c r="AT373" s="108">
        <v>14</v>
      </c>
      <c r="AU373" s="108">
        <v>15</v>
      </c>
      <c r="AV373" s="123"/>
      <c r="AW373" s="121" t="s">
        <v>34</v>
      </c>
      <c r="AX373" s="108">
        <v>6</v>
      </c>
      <c r="AY373" s="108">
        <v>7</v>
      </c>
      <c r="AZ373" s="108">
        <v>8</v>
      </c>
      <c r="BA373" s="108">
        <v>9</v>
      </c>
      <c r="BB373" s="108">
        <v>10</v>
      </c>
      <c r="BC373" s="108">
        <v>11</v>
      </c>
      <c r="BD373" s="108">
        <v>12</v>
      </c>
      <c r="BE373" s="108">
        <v>13</v>
      </c>
      <c r="BF373" s="108">
        <v>14</v>
      </c>
      <c r="BG373" s="108">
        <v>15</v>
      </c>
      <c r="BI373" s="174" t="s">
        <v>54</v>
      </c>
      <c r="BJ373" s="226" t="s">
        <v>69</v>
      </c>
      <c r="BK373" s="226" t="s">
        <v>70</v>
      </c>
      <c r="BL373" s="226" t="s">
        <v>71</v>
      </c>
      <c r="BM373" s="226" t="s">
        <v>72</v>
      </c>
      <c r="BN373" s="226" t="s">
        <v>57</v>
      </c>
      <c r="BO373" s="226" t="s">
        <v>58</v>
      </c>
      <c r="BP373" s="226" t="s">
        <v>25</v>
      </c>
    </row>
    <row r="374" spans="1:68" s="51" customFormat="1" ht="18">
      <c r="A374" s="48" t="str">
        <f>A368</f>
        <v>Grupo</v>
      </c>
      <c r="B374" s="49" t="s">
        <v>12</v>
      </c>
      <c r="C374" s="50" t="s">
        <v>2</v>
      </c>
      <c r="D374" s="97" t="s">
        <v>15</v>
      </c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119"/>
      <c r="U374" s="127">
        <f>SUM(Z374:AI376)</f>
        <v>0</v>
      </c>
      <c r="V374" s="127">
        <f>SUM(AL374:AU376)</f>
        <v>0</v>
      </c>
      <c r="W374" s="127">
        <f>SUM(AX374:BG376)</f>
        <v>0</v>
      </c>
      <c r="Y374" s="122">
        <v>4</v>
      </c>
      <c r="Z374" s="109">
        <f>1*IF(AND(Z373=C373,Y374=D376),1,0)</f>
        <v>0</v>
      </c>
      <c r="AA374" s="109">
        <f>3*IF(AND(AA373=C373,Y374=D376),1,0)</f>
        <v>0</v>
      </c>
      <c r="AB374" s="109">
        <f>6*IF(AND(AB373=C373,Y374=D376),1,0)</f>
        <v>0</v>
      </c>
      <c r="AC374" s="109">
        <f>10*IF(AND(AC373=C373,Y374=D376),1,0)</f>
        <v>0</v>
      </c>
      <c r="AD374" s="109">
        <f>15*IF(AND(AD373=C373,Y374=D376),1,0)</f>
        <v>0</v>
      </c>
      <c r="AE374" s="109">
        <f>21*IF(AND(AE373=C373,Y374=D376),1,0)</f>
        <v>0</v>
      </c>
      <c r="AF374" s="109">
        <f>28*IF(AND(AF373=C373,Y374=D376),1,0)</f>
        <v>0</v>
      </c>
      <c r="AG374" s="109">
        <f>36*IF(AND(AG373=C373,Y374=D376),1,0)</f>
        <v>0</v>
      </c>
      <c r="AH374" s="109">
        <f>45*IF(AND(AH373=C373,Y374=D376),1,0)</f>
        <v>0</v>
      </c>
      <c r="AI374" s="109">
        <f>55*IF(AND(AI373=C373,Y374=D376),1,0)</f>
        <v>0</v>
      </c>
      <c r="AJ374" s="124"/>
      <c r="AK374" s="109">
        <v>4</v>
      </c>
      <c r="AL374" s="109">
        <v>0</v>
      </c>
      <c r="AM374" s="109">
        <v>0</v>
      </c>
      <c r="AN374" s="109">
        <v>0</v>
      </c>
      <c r="AO374" s="109">
        <v>0</v>
      </c>
      <c r="AP374" s="109">
        <v>0</v>
      </c>
      <c r="AQ374" s="109">
        <v>0</v>
      </c>
      <c r="AR374" s="109">
        <v>0</v>
      </c>
      <c r="AS374" s="109">
        <v>0</v>
      </c>
      <c r="AT374" s="109">
        <v>0</v>
      </c>
      <c r="AU374" s="109">
        <v>0</v>
      </c>
      <c r="AV374" s="124"/>
      <c r="AW374" s="109">
        <v>4</v>
      </c>
      <c r="AX374" s="109">
        <v>0</v>
      </c>
      <c r="AY374" s="109">
        <v>0</v>
      </c>
      <c r="AZ374" s="109">
        <v>0</v>
      </c>
      <c r="BA374" s="109">
        <v>0</v>
      </c>
      <c r="BB374" s="109">
        <v>0</v>
      </c>
      <c r="BC374" s="109">
        <v>0</v>
      </c>
      <c r="BD374" s="109">
        <v>0</v>
      </c>
      <c r="BE374" s="109">
        <v>0</v>
      </c>
      <c r="BF374" s="109">
        <v>0</v>
      </c>
      <c r="BG374" s="109">
        <v>0</v>
      </c>
      <c r="BI374" s="176"/>
      <c r="BJ374" s="175">
        <f aca="true" t="shared" si="120" ref="BJ374:BP374">IF($D375="","",IF($D375=BJ373,"X",""))</f>
      </c>
      <c r="BK374" s="175">
        <f t="shared" si="120"/>
      </c>
      <c r="BL374" s="175">
        <f t="shared" si="120"/>
      </c>
      <c r="BM374" s="175">
        <f t="shared" si="120"/>
      </c>
      <c r="BN374" s="175">
        <f t="shared" si="120"/>
      </c>
      <c r="BO374" s="175">
        <f t="shared" si="120"/>
      </c>
      <c r="BP374" s="175">
        <f t="shared" si="120"/>
      </c>
    </row>
    <row r="375" spans="1:68" s="55" customFormat="1" ht="12.75">
      <c r="A375" s="52" t="str">
        <f>A369</f>
        <v>001</v>
      </c>
      <c r="B375" s="53">
        <f>IF(AND(C373&gt;=6,C373&lt;&gt;"",B$27&lt;&gt;""),B$27,"")</f>
      </c>
      <c r="C375" s="38">
        <f>IF(AND(C373&gt;0,C373&lt;&gt;"",C$27&lt;&gt;""),C$27,"")</f>
      </c>
      <c r="D375" s="201">
        <f>IF(AND(C373&gt;=6,B375&lt;&gt;"",C375&lt;&gt;""),CHOOSE(SUM(E375:S375)+1,"0","1","2","3","Quadra","Quina","SENA","Verifique","Verifique","Verifique","Verifique","Verifique","Verifique","Verifique","Verifique","Verifique"),"")</f>
      </c>
      <c r="E375" s="54">
        <f aca="true" t="shared" si="121" ref="E375:S375">IF(E374&lt;&gt;"",IF(SUMIF($E$27:$J$27,E374,$E$27:$J$27)=E374,1,0),0)</f>
        <v>0</v>
      </c>
      <c r="F375" s="54">
        <f t="shared" si="121"/>
        <v>0</v>
      </c>
      <c r="G375" s="54">
        <f t="shared" si="121"/>
        <v>0</v>
      </c>
      <c r="H375" s="54">
        <f t="shared" si="121"/>
        <v>0</v>
      </c>
      <c r="I375" s="54">
        <f t="shared" si="121"/>
        <v>0</v>
      </c>
      <c r="J375" s="54">
        <f t="shared" si="121"/>
        <v>0</v>
      </c>
      <c r="K375" s="54">
        <f t="shared" si="121"/>
        <v>0</v>
      </c>
      <c r="L375" s="54">
        <f t="shared" si="121"/>
        <v>0</v>
      </c>
      <c r="M375" s="54">
        <f t="shared" si="121"/>
        <v>0</v>
      </c>
      <c r="N375" s="54">
        <f t="shared" si="121"/>
        <v>0</v>
      </c>
      <c r="O375" s="54">
        <f t="shared" si="121"/>
        <v>0</v>
      </c>
      <c r="P375" s="54">
        <f t="shared" si="121"/>
        <v>0</v>
      </c>
      <c r="Q375" s="54">
        <f t="shared" si="121"/>
        <v>0</v>
      </c>
      <c r="R375" s="54">
        <f t="shared" si="121"/>
        <v>0</v>
      </c>
      <c r="S375" s="54">
        <f t="shared" si="121"/>
        <v>0</v>
      </c>
      <c r="T375" s="120"/>
      <c r="Y375" s="125">
        <v>5</v>
      </c>
      <c r="Z375" s="126">
        <v>0</v>
      </c>
      <c r="AA375" s="109">
        <f>5*IF(AND(AA373=C373,Y375=D376),1,0)</f>
        <v>0</v>
      </c>
      <c r="AB375" s="109">
        <f>15*IF(AND(AB373=C373,Y375=D376),1,0)</f>
        <v>0</v>
      </c>
      <c r="AC375" s="109">
        <f>30*IF(AND(AC373=C373,Y375=D376),1,0)</f>
        <v>0</v>
      </c>
      <c r="AD375" s="109">
        <f>50*IF(AND(AD373=C373,Y375=D376),1,0)</f>
        <v>0</v>
      </c>
      <c r="AE375" s="109">
        <f>75*IF(AND(AE373=C373,Y375=D376),1,0)</f>
        <v>0</v>
      </c>
      <c r="AF375" s="109">
        <f>105*IF(AND(AF373=C373,Y375=D376),1,0)</f>
        <v>0</v>
      </c>
      <c r="AG375" s="109">
        <f>140*IF(AND(AG373=C373,Y375=D376),1,0)</f>
        <v>0</v>
      </c>
      <c r="AH375" s="109">
        <f>180*IF(AND(AH373=C373,Y375=D376),1,0)</f>
        <v>0</v>
      </c>
      <c r="AI375" s="109">
        <f>225*IF(AND(AI373=C373,Y375=D376),1,0)</f>
        <v>0</v>
      </c>
      <c r="AJ375" s="126"/>
      <c r="AK375" s="126">
        <v>5</v>
      </c>
      <c r="AL375" s="109">
        <f>1*IF(AND(AL373=C373,AK375=D376),1,0)</f>
        <v>0</v>
      </c>
      <c r="AM375" s="109">
        <f>2*IF(AND(AM373=C373,AK375=D376),1,0)</f>
        <v>0</v>
      </c>
      <c r="AN375" s="109">
        <f>3*IF(AND(AN373=C373,AK375=D376),1,0)</f>
        <v>0</v>
      </c>
      <c r="AO375" s="109">
        <f>4*IF(AND(AO373=C373,AK375=D376),1,0)</f>
        <v>0</v>
      </c>
      <c r="AP375" s="109">
        <f>5*IF(AND(AP373=C373,AK375=D376),1,0)</f>
        <v>0</v>
      </c>
      <c r="AQ375" s="109">
        <f>6*IF(AND(AQ373=C373,AK375=D376),1,0)</f>
        <v>0</v>
      </c>
      <c r="AR375" s="109">
        <f>7*IF(AND(AR373=C373,AK375=D376),1,0)</f>
        <v>0</v>
      </c>
      <c r="AS375" s="109">
        <f>8*IF(AND(AS373=C373,AK375=D376),1,0)</f>
        <v>0</v>
      </c>
      <c r="AT375" s="109">
        <f>9*IF(AND(AT373=C373,AK375=D376),1,0)</f>
        <v>0</v>
      </c>
      <c r="AU375" s="109">
        <f>10*IF(AND(AU373=C373,AK375=D376),1,0)</f>
        <v>0</v>
      </c>
      <c r="AV375" s="126"/>
      <c r="AW375" s="126">
        <v>5</v>
      </c>
      <c r="AX375" s="109">
        <v>0</v>
      </c>
      <c r="AY375" s="109">
        <v>0</v>
      </c>
      <c r="AZ375" s="109">
        <v>0</v>
      </c>
      <c r="BA375" s="109">
        <v>0</v>
      </c>
      <c r="BB375" s="109">
        <v>0</v>
      </c>
      <c r="BC375" s="109">
        <v>0</v>
      </c>
      <c r="BD375" s="109">
        <v>0</v>
      </c>
      <c r="BE375" s="109">
        <v>0</v>
      </c>
      <c r="BF375" s="109">
        <v>0</v>
      </c>
      <c r="BG375" s="109">
        <v>0</v>
      </c>
      <c r="BI375" s="176"/>
      <c r="BJ375" s="176"/>
      <c r="BK375" s="176"/>
      <c r="BL375" s="176"/>
      <c r="BM375" s="176"/>
      <c r="BN375" s="176"/>
      <c r="BO375" s="176"/>
      <c r="BP375" s="176"/>
    </row>
    <row r="376" spans="1:59" ht="15">
      <c r="A376" s="56"/>
      <c r="B376" s="206" t="s">
        <v>62</v>
      </c>
      <c r="C376" s="208">
        <f>C370+1</f>
        <v>58</v>
      </c>
      <c r="D376" s="129">
        <f>SUM(E375:S375)</f>
        <v>0</v>
      </c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17"/>
      <c r="U376" s="82"/>
      <c r="V376" s="117"/>
      <c r="W376" s="117"/>
      <c r="Y376" s="122">
        <v>6</v>
      </c>
      <c r="Z376" s="108">
        <v>0</v>
      </c>
      <c r="AA376" s="109">
        <v>0</v>
      </c>
      <c r="AB376" s="109">
        <f>15*IF(AND(AB373=C373,Y376=D376),1,0)</f>
        <v>0</v>
      </c>
      <c r="AC376" s="109">
        <f>45*IF(AND(AC373=C373,Y376=D376),1,0)</f>
        <v>0</v>
      </c>
      <c r="AD376" s="109">
        <f>90*IF(AND(AD373=C373,Y376=D376),1,0)</f>
        <v>0</v>
      </c>
      <c r="AE376" s="109">
        <f>150*IF(AND(AE373=C373,Y376=D376),1,0)</f>
        <v>0</v>
      </c>
      <c r="AF376" s="109">
        <f>225*IF(AND(AF373=C373,Y376=D376),1,0)</f>
        <v>0</v>
      </c>
      <c r="AG376" s="109">
        <f>315*IF(AND(AG373=C373,Y376=D376),1,0)</f>
        <v>0</v>
      </c>
      <c r="AH376" s="109">
        <f>420*IF(AND(AH373=C373,Y376=D376),1,0)</f>
        <v>0</v>
      </c>
      <c r="AI376" s="109">
        <f>540*IF(AND(AI373=C373,Y376=D376),1,0)</f>
        <v>0</v>
      </c>
      <c r="AJ376" s="108"/>
      <c r="AK376" s="108">
        <v>6</v>
      </c>
      <c r="AL376" s="108">
        <v>0</v>
      </c>
      <c r="AM376" s="109">
        <f>6*IF(AND(AM373=C373,AK376=D376),1,0)</f>
        <v>0</v>
      </c>
      <c r="AN376" s="109">
        <f>12*IF(AND(AN373=C373,AK376=D376),1,0)</f>
        <v>0</v>
      </c>
      <c r="AO376" s="109">
        <f>18*IF(AND(AO373=C373,AK376=D376),1,0)</f>
        <v>0</v>
      </c>
      <c r="AP376" s="109">
        <f>24*IF(AND(AP373=C373,AK376=D376),1,0)</f>
        <v>0</v>
      </c>
      <c r="AQ376" s="109">
        <f>30*IF(AND(AQ373=C373,AK376=D376),1,0)</f>
        <v>0</v>
      </c>
      <c r="AR376" s="109">
        <f>36*IF(AND(AR373=C373,AK376=D376),1,0)</f>
        <v>0</v>
      </c>
      <c r="AS376" s="109">
        <f>42*IF(AND(AS373=C373,AK376=D376),1,0)</f>
        <v>0</v>
      </c>
      <c r="AT376" s="109">
        <f>48*IF(AND(AT373=C373,AK376=D376),1,0)</f>
        <v>0</v>
      </c>
      <c r="AU376" s="109">
        <f>54*IF(AND(AU373=C373,AK376=D376),1,0)</f>
        <v>0</v>
      </c>
      <c r="AV376" s="108"/>
      <c r="AW376" s="108">
        <v>6</v>
      </c>
      <c r="AX376" s="109">
        <f>1*IF(AND(AX373=C373,AW376=D376),1,0)</f>
        <v>0</v>
      </c>
      <c r="AY376" s="109">
        <f>1*IF(AND(AY373=C373,AW376=D376),1,0)</f>
        <v>0</v>
      </c>
      <c r="AZ376" s="109">
        <f>1*IF(AND(AZ373=C373,AW376=D376),1,0)</f>
        <v>0</v>
      </c>
      <c r="BA376" s="109">
        <f>1*IF(AND(BA373=C373,AW376=D376),1,0)</f>
        <v>0</v>
      </c>
      <c r="BB376" s="109">
        <f>1*IF(AND(BB373=C373,AW376=D376),1,0)</f>
        <v>0</v>
      </c>
      <c r="BC376" s="109">
        <f>1*IF(AND(BC373=C373,AW376=D376),1,0)</f>
        <v>0</v>
      </c>
      <c r="BD376" s="109">
        <f>1*IF(AND(BD373=C373,AW376=D376),1,0)</f>
        <v>0</v>
      </c>
      <c r="BE376" s="109">
        <f>1*IF(AND(BE373=C373,AW376=D376),1,0)</f>
        <v>0</v>
      </c>
      <c r="BF376" s="109">
        <f>1*IF(AND(BF373=C373,AW376=D376),1,0)</f>
        <v>0</v>
      </c>
      <c r="BG376" s="109">
        <f>1*IF(AND(BG373=C373,AW376=D376),1,0)</f>
        <v>0</v>
      </c>
    </row>
    <row r="377" spans="1:57" ht="12.75">
      <c r="A377" s="30"/>
      <c r="B377" s="31"/>
      <c r="T377" s="32"/>
      <c r="W377" s="92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I377" s="106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U377" s="80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</row>
    <row r="378" spans="1:20" ht="12.75">
      <c r="A378" s="30"/>
      <c r="B378" s="31"/>
      <c r="C378" s="41"/>
      <c r="D378" s="104"/>
      <c r="E378" s="41"/>
      <c r="F378" s="41"/>
      <c r="G378" s="41"/>
      <c r="T378" s="32"/>
    </row>
    <row r="379" spans="1:68" s="47" customFormat="1" ht="23.25">
      <c r="A379" s="42"/>
      <c r="B379" s="43">
        <f>IF(COUNTIF(E380:S380,"&gt;0")&gt;=6,"Cartão com","")</f>
      </c>
      <c r="C379" s="44">
        <f>IF(COUNTIF(E380:S380,"&gt;0")&gt;=6,COUNTIF(E380:S380,"&gt;0"),"")</f>
      </c>
      <c r="D379" s="102">
        <f>IF(COUNTIF(E380:S380,"&gt;0")&gt;=6,"dezenas","")</f>
      </c>
      <c r="E379" s="45">
        <v>1</v>
      </c>
      <c r="F379" s="46">
        <v>2</v>
      </c>
      <c r="G379" s="46">
        <v>3</v>
      </c>
      <c r="H379" s="45">
        <v>4</v>
      </c>
      <c r="I379" s="45">
        <v>5</v>
      </c>
      <c r="J379" s="45">
        <v>6</v>
      </c>
      <c r="K379" s="45">
        <v>7</v>
      </c>
      <c r="L379" s="45">
        <v>8</v>
      </c>
      <c r="M379" s="45">
        <v>9</v>
      </c>
      <c r="N379" s="45">
        <v>10</v>
      </c>
      <c r="O379" s="45">
        <v>11</v>
      </c>
      <c r="P379" s="45">
        <v>12</v>
      </c>
      <c r="Q379" s="45">
        <v>13</v>
      </c>
      <c r="R379" s="45">
        <v>14</v>
      </c>
      <c r="S379" s="45">
        <v>15</v>
      </c>
      <c r="T379" s="118"/>
      <c r="U379" s="128" t="s">
        <v>23</v>
      </c>
      <c r="V379" s="128" t="s">
        <v>24</v>
      </c>
      <c r="W379" s="128" t="s">
        <v>25</v>
      </c>
      <c r="Y379" s="121" t="s">
        <v>32</v>
      </c>
      <c r="Z379" s="122">
        <v>6</v>
      </c>
      <c r="AA379" s="122">
        <v>7</v>
      </c>
      <c r="AB379" s="122">
        <v>8</v>
      </c>
      <c r="AC379" s="122">
        <v>9</v>
      </c>
      <c r="AD379" s="122">
        <v>10</v>
      </c>
      <c r="AE379" s="122">
        <v>11</v>
      </c>
      <c r="AF379" s="122">
        <v>12</v>
      </c>
      <c r="AG379" s="122">
        <v>13</v>
      </c>
      <c r="AH379" s="122">
        <v>14</v>
      </c>
      <c r="AI379" s="122">
        <v>15</v>
      </c>
      <c r="AJ379" s="123"/>
      <c r="AK379" s="121" t="s">
        <v>33</v>
      </c>
      <c r="AL379" s="108">
        <v>6</v>
      </c>
      <c r="AM379" s="108">
        <v>7</v>
      </c>
      <c r="AN379" s="108">
        <v>8</v>
      </c>
      <c r="AO379" s="108">
        <v>9</v>
      </c>
      <c r="AP379" s="108">
        <v>10</v>
      </c>
      <c r="AQ379" s="108">
        <v>11</v>
      </c>
      <c r="AR379" s="108">
        <v>12</v>
      </c>
      <c r="AS379" s="108">
        <v>13</v>
      </c>
      <c r="AT379" s="108">
        <v>14</v>
      </c>
      <c r="AU379" s="108">
        <v>15</v>
      </c>
      <c r="AV379" s="123"/>
      <c r="AW379" s="121" t="s">
        <v>34</v>
      </c>
      <c r="AX379" s="108">
        <v>6</v>
      </c>
      <c r="AY379" s="108">
        <v>7</v>
      </c>
      <c r="AZ379" s="108">
        <v>8</v>
      </c>
      <c r="BA379" s="108">
        <v>9</v>
      </c>
      <c r="BB379" s="108">
        <v>10</v>
      </c>
      <c r="BC379" s="108">
        <v>11</v>
      </c>
      <c r="BD379" s="108">
        <v>12</v>
      </c>
      <c r="BE379" s="108">
        <v>13</v>
      </c>
      <c r="BF379" s="108">
        <v>14</v>
      </c>
      <c r="BG379" s="108">
        <v>15</v>
      </c>
      <c r="BI379" s="174" t="s">
        <v>54</v>
      </c>
      <c r="BJ379" s="226" t="s">
        <v>69</v>
      </c>
      <c r="BK379" s="226" t="s">
        <v>70</v>
      </c>
      <c r="BL379" s="226" t="s">
        <v>71</v>
      </c>
      <c r="BM379" s="226" t="s">
        <v>72</v>
      </c>
      <c r="BN379" s="226" t="s">
        <v>57</v>
      </c>
      <c r="BO379" s="226" t="s">
        <v>58</v>
      </c>
      <c r="BP379" s="226" t="s">
        <v>25</v>
      </c>
    </row>
    <row r="380" spans="1:68" s="51" customFormat="1" ht="18">
      <c r="A380" s="48" t="str">
        <f>A374</f>
        <v>Grupo</v>
      </c>
      <c r="B380" s="49" t="s">
        <v>12</v>
      </c>
      <c r="C380" s="50" t="s">
        <v>2</v>
      </c>
      <c r="D380" s="97" t="s">
        <v>15</v>
      </c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119"/>
      <c r="U380" s="127">
        <f>SUM(Z380:AI382)</f>
        <v>0</v>
      </c>
      <c r="V380" s="127">
        <f>SUM(AL380:AU382)</f>
        <v>0</v>
      </c>
      <c r="W380" s="127">
        <f>SUM(AX380:BG382)</f>
        <v>0</v>
      </c>
      <c r="Y380" s="122">
        <v>4</v>
      </c>
      <c r="Z380" s="109">
        <f>1*IF(AND(Z379=C379,Y380=D382),1,0)</f>
        <v>0</v>
      </c>
      <c r="AA380" s="109">
        <f>3*IF(AND(AA379=C379,Y380=D382),1,0)</f>
        <v>0</v>
      </c>
      <c r="AB380" s="109">
        <f>6*IF(AND(AB379=C379,Y380=D382),1,0)</f>
        <v>0</v>
      </c>
      <c r="AC380" s="109">
        <f>10*IF(AND(AC379=C379,Y380=D382),1,0)</f>
        <v>0</v>
      </c>
      <c r="AD380" s="109">
        <f>15*IF(AND(AD379=C379,Y380=D382),1,0)</f>
        <v>0</v>
      </c>
      <c r="AE380" s="109">
        <f>21*IF(AND(AE379=C379,Y380=D382),1,0)</f>
        <v>0</v>
      </c>
      <c r="AF380" s="109">
        <f>28*IF(AND(AF379=C379,Y380=D382),1,0)</f>
        <v>0</v>
      </c>
      <c r="AG380" s="109">
        <f>36*IF(AND(AG379=C379,Y380=D382),1,0)</f>
        <v>0</v>
      </c>
      <c r="AH380" s="109">
        <f>45*IF(AND(AH379=C379,Y380=D382),1,0)</f>
        <v>0</v>
      </c>
      <c r="AI380" s="109">
        <f>55*IF(AND(AI379=C379,Y380=D382),1,0)</f>
        <v>0</v>
      </c>
      <c r="AJ380" s="124"/>
      <c r="AK380" s="109">
        <v>4</v>
      </c>
      <c r="AL380" s="109">
        <v>0</v>
      </c>
      <c r="AM380" s="109">
        <v>0</v>
      </c>
      <c r="AN380" s="109">
        <v>0</v>
      </c>
      <c r="AO380" s="109">
        <v>0</v>
      </c>
      <c r="AP380" s="109">
        <v>0</v>
      </c>
      <c r="AQ380" s="109">
        <v>0</v>
      </c>
      <c r="AR380" s="109">
        <v>0</v>
      </c>
      <c r="AS380" s="109">
        <v>0</v>
      </c>
      <c r="AT380" s="109">
        <v>0</v>
      </c>
      <c r="AU380" s="109">
        <v>0</v>
      </c>
      <c r="AV380" s="124"/>
      <c r="AW380" s="109">
        <v>4</v>
      </c>
      <c r="AX380" s="109">
        <v>0</v>
      </c>
      <c r="AY380" s="109">
        <v>0</v>
      </c>
      <c r="AZ380" s="109">
        <v>0</v>
      </c>
      <c r="BA380" s="109">
        <v>0</v>
      </c>
      <c r="BB380" s="109">
        <v>0</v>
      </c>
      <c r="BC380" s="109">
        <v>0</v>
      </c>
      <c r="BD380" s="109">
        <v>0</v>
      </c>
      <c r="BE380" s="109">
        <v>0</v>
      </c>
      <c r="BF380" s="109">
        <v>0</v>
      </c>
      <c r="BG380" s="109">
        <v>0</v>
      </c>
      <c r="BI380" s="176"/>
      <c r="BJ380" s="175">
        <f aca="true" t="shared" si="122" ref="BJ380:BP380">IF($D381="","",IF($D381=BJ379,"X",""))</f>
      </c>
      <c r="BK380" s="175">
        <f t="shared" si="122"/>
      </c>
      <c r="BL380" s="175">
        <f t="shared" si="122"/>
      </c>
      <c r="BM380" s="175">
        <f t="shared" si="122"/>
      </c>
      <c r="BN380" s="175">
        <f t="shared" si="122"/>
      </c>
      <c r="BO380" s="175">
        <f t="shared" si="122"/>
      </c>
      <c r="BP380" s="175">
        <f t="shared" si="122"/>
      </c>
    </row>
    <row r="381" spans="1:68" s="55" customFormat="1" ht="12.75">
      <c r="A381" s="52" t="str">
        <f>A375</f>
        <v>001</v>
      </c>
      <c r="B381" s="53">
        <f>IF(AND(C379&gt;=6,C379&lt;&gt;"",B$27&lt;&gt;""),B$27,"")</f>
      </c>
      <c r="C381" s="38">
        <f>IF(AND(C379&gt;0,C379&lt;&gt;"",C$27&lt;&gt;""),C$27,"")</f>
      </c>
      <c r="D381" s="201">
        <f>IF(AND(C379&gt;=6,B381&lt;&gt;"",C381&lt;&gt;""),CHOOSE(SUM(E381:S381)+1,"0","1","2","3","Quadra","Quina","SENA","Verifique","Verifique","Verifique","Verifique","Verifique","Verifique","Verifique","Verifique","Verifique"),"")</f>
      </c>
      <c r="E381" s="54">
        <f aca="true" t="shared" si="123" ref="E381:S381">IF(E380&lt;&gt;"",IF(SUMIF($E$27:$J$27,E380,$E$27:$J$27)=E380,1,0),0)</f>
        <v>0</v>
      </c>
      <c r="F381" s="54">
        <f t="shared" si="123"/>
        <v>0</v>
      </c>
      <c r="G381" s="54">
        <f t="shared" si="123"/>
        <v>0</v>
      </c>
      <c r="H381" s="54">
        <f t="shared" si="123"/>
        <v>0</v>
      </c>
      <c r="I381" s="54">
        <f t="shared" si="123"/>
        <v>0</v>
      </c>
      <c r="J381" s="54">
        <f t="shared" si="123"/>
        <v>0</v>
      </c>
      <c r="K381" s="54">
        <f t="shared" si="123"/>
        <v>0</v>
      </c>
      <c r="L381" s="54">
        <f t="shared" si="123"/>
        <v>0</v>
      </c>
      <c r="M381" s="54">
        <f t="shared" si="123"/>
        <v>0</v>
      </c>
      <c r="N381" s="54">
        <f t="shared" si="123"/>
        <v>0</v>
      </c>
      <c r="O381" s="54">
        <f t="shared" si="123"/>
        <v>0</v>
      </c>
      <c r="P381" s="54">
        <f t="shared" si="123"/>
        <v>0</v>
      </c>
      <c r="Q381" s="54">
        <f t="shared" si="123"/>
        <v>0</v>
      </c>
      <c r="R381" s="54">
        <f t="shared" si="123"/>
        <v>0</v>
      </c>
      <c r="S381" s="54">
        <f t="shared" si="123"/>
        <v>0</v>
      </c>
      <c r="T381" s="120"/>
      <c r="Y381" s="125">
        <v>5</v>
      </c>
      <c r="Z381" s="126">
        <v>0</v>
      </c>
      <c r="AA381" s="109">
        <f>5*IF(AND(AA379=C379,Y381=D382),1,0)</f>
        <v>0</v>
      </c>
      <c r="AB381" s="109">
        <f>15*IF(AND(AB379=C379,Y381=D382),1,0)</f>
        <v>0</v>
      </c>
      <c r="AC381" s="109">
        <f>30*IF(AND(AC379=C379,Y381=D382),1,0)</f>
        <v>0</v>
      </c>
      <c r="AD381" s="109">
        <f>50*IF(AND(AD379=C379,Y381=D382),1,0)</f>
        <v>0</v>
      </c>
      <c r="AE381" s="109">
        <f>75*IF(AND(AE379=C379,Y381=D382),1,0)</f>
        <v>0</v>
      </c>
      <c r="AF381" s="109">
        <f>105*IF(AND(AF379=C379,Y381=D382),1,0)</f>
        <v>0</v>
      </c>
      <c r="AG381" s="109">
        <f>140*IF(AND(AG379=C379,Y381=D382),1,0)</f>
        <v>0</v>
      </c>
      <c r="AH381" s="109">
        <f>180*IF(AND(AH379=C379,Y381=D382),1,0)</f>
        <v>0</v>
      </c>
      <c r="AI381" s="109">
        <f>225*IF(AND(AI379=C379,Y381=D382),1,0)</f>
        <v>0</v>
      </c>
      <c r="AJ381" s="126"/>
      <c r="AK381" s="126">
        <v>5</v>
      </c>
      <c r="AL381" s="109">
        <f>1*IF(AND(AL379=C379,AK381=D382),1,0)</f>
        <v>0</v>
      </c>
      <c r="AM381" s="109">
        <f>2*IF(AND(AM379=C379,AK381=D382),1,0)</f>
        <v>0</v>
      </c>
      <c r="AN381" s="109">
        <f>3*IF(AND(AN379=C379,AK381=D382),1,0)</f>
        <v>0</v>
      </c>
      <c r="AO381" s="109">
        <f>4*IF(AND(AO379=C379,AK381=D382),1,0)</f>
        <v>0</v>
      </c>
      <c r="AP381" s="109">
        <f>5*IF(AND(AP379=C379,AK381=D382),1,0)</f>
        <v>0</v>
      </c>
      <c r="AQ381" s="109">
        <f>6*IF(AND(AQ379=C379,AK381=D382),1,0)</f>
        <v>0</v>
      </c>
      <c r="AR381" s="109">
        <f>7*IF(AND(AR379=C379,AK381=D382),1,0)</f>
        <v>0</v>
      </c>
      <c r="AS381" s="109">
        <f>8*IF(AND(AS379=C379,AK381=D382),1,0)</f>
        <v>0</v>
      </c>
      <c r="AT381" s="109">
        <f>9*IF(AND(AT379=C379,AK381=D382),1,0)</f>
        <v>0</v>
      </c>
      <c r="AU381" s="109">
        <f>10*IF(AND(AU379=C379,AK381=D382),1,0)</f>
        <v>0</v>
      </c>
      <c r="AV381" s="126"/>
      <c r="AW381" s="126">
        <v>5</v>
      </c>
      <c r="AX381" s="109">
        <v>0</v>
      </c>
      <c r="AY381" s="109">
        <v>0</v>
      </c>
      <c r="AZ381" s="109">
        <v>0</v>
      </c>
      <c r="BA381" s="109">
        <v>0</v>
      </c>
      <c r="BB381" s="109">
        <v>0</v>
      </c>
      <c r="BC381" s="109">
        <v>0</v>
      </c>
      <c r="BD381" s="109">
        <v>0</v>
      </c>
      <c r="BE381" s="109">
        <v>0</v>
      </c>
      <c r="BF381" s="109">
        <v>0</v>
      </c>
      <c r="BG381" s="109">
        <v>0</v>
      </c>
      <c r="BI381" s="176"/>
      <c r="BJ381" s="176"/>
      <c r="BK381" s="176"/>
      <c r="BL381" s="176"/>
      <c r="BM381" s="176"/>
      <c r="BN381" s="176"/>
      <c r="BO381" s="176"/>
      <c r="BP381" s="176"/>
    </row>
    <row r="382" spans="1:59" ht="15">
      <c r="A382" s="56"/>
      <c r="B382" s="206" t="s">
        <v>62</v>
      </c>
      <c r="C382" s="208">
        <f>C376+1</f>
        <v>59</v>
      </c>
      <c r="D382" s="129">
        <f>SUM(E381:S381)</f>
        <v>0</v>
      </c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17"/>
      <c r="U382" s="82"/>
      <c r="V382" s="117"/>
      <c r="W382" s="117"/>
      <c r="Y382" s="122">
        <v>6</v>
      </c>
      <c r="Z382" s="108">
        <v>0</v>
      </c>
      <c r="AA382" s="109">
        <v>0</v>
      </c>
      <c r="AB382" s="109">
        <f>15*IF(AND(AB379=C379,Y382=D382),1,0)</f>
        <v>0</v>
      </c>
      <c r="AC382" s="109">
        <f>45*IF(AND(AC379=C379,Y382=D382),1,0)</f>
        <v>0</v>
      </c>
      <c r="AD382" s="109">
        <f>90*IF(AND(AD379=C379,Y382=D382),1,0)</f>
        <v>0</v>
      </c>
      <c r="AE382" s="109">
        <f>150*IF(AND(AE379=C379,Y382=D382),1,0)</f>
        <v>0</v>
      </c>
      <c r="AF382" s="109">
        <f>225*IF(AND(AF379=C379,Y382=D382),1,0)</f>
        <v>0</v>
      </c>
      <c r="AG382" s="109">
        <f>315*IF(AND(AG379=C379,Y382=D382),1,0)</f>
        <v>0</v>
      </c>
      <c r="AH382" s="109">
        <f>420*IF(AND(AH379=C379,Y382=D382),1,0)</f>
        <v>0</v>
      </c>
      <c r="AI382" s="109">
        <f>540*IF(AND(AI379=C379,Y382=D382),1,0)</f>
        <v>0</v>
      </c>
      <c r="AJ382" s="108"/>
      <c r="AK382" s="108">
        <v>6</v>
      </c>
      <c r="AL382" s="108">
        <v>0</v>
      </c>
      <c r="AM382" s="109">
        <f>6*IF(AND(AM379=C379,AK382=D382),1,0)</f>
        <v>0</v>
      </c>
      <c r="AN382" s="109">
        <f>12*IF(AND(AN379=C379,AK382=D382),1,0)</f>
        <v>0</v>
      </c>
      <c r="AO382" s="109">
        <f>18*IF(AND(AO379=C379,AK382=D382),1,0)</f>
        <v>0</v>
      </c>
      <c r="AP382" s="109">
        <f>24*IF(AND(AP379=C379,AK382=D382),1,0)</f>
        <v>0</v>
      </c>
      <c r="AQ382" s="109">
        <f>30*IF(AND(AQ379=C379,AK382=D382),1,0)</f>
        <v>0</v>
      </c>
      <c r="AR382" s="109">
        <f>36*IF(AND(AR379=C379,AK382=D382),1,0)</f>
        <v>0</v>
      </c>
      <c r="AS382" s="109">
        <f>42*IF(AND(AS379=C379,AK382=D382),1,0)</f>
        <v>0</v>
      </c>
      <c r="AT382" s="109">
        <f>48*IF(AND(AT379=C379,AK382=D382),1,0)</f>
        <v>0</v>
      </c>
      <c r="AU382" s="109">
        <f>54*IF(AND(AU379=C379,AK382=D382),1,0)</f>
        <v>0</v>
      </c>
      <c r="AV382" s="108"/>
      <c r="AW382" s="108">
        <v>6</v>
      </c>
      <c r="AX382" s="109">
        <f>1*IF(AND(AX379=C379,AW382=D382),1,0)</f>
        <v>0</v>
      </c>
      <c r="AY382" s="109">
        <f>1*IF(AND(AY379=C379,AW382=D382),1,0)</f>
        <v>0</v>
      </c>
      <c r="AZ382" s="109">
        <f>1*IF(AND(AZ379=C379,AW382=D382),1,0)</f>
        <v>0</v>
      </c>
      <c r="BA382" s="109">
        <f>1*IF(AND(BA379=C379,AW382=D382),1,0)</f>
        <v>0</v>
      </c>
      <c r="BB382" s="109">
        <f>1*IF(AND(BB379=C379,AW382=D382),1,0)</f>
        <v>0</v>
      </c>
      <c r="BC382" s="109">
        <f>1*IF(AND(BC379=C379,AW382=D382),1,0)</f>
        <v>0</v>
      </c>
      <c r="BD382" s="109">
        <f>1*IF(AND(BD379=C379,AW382=D382),1,0)</f>
        <v>0</v>
      </c>
      <c r="BE382" s="109">
        <f>1*IF(AND(BE379=C379,AW382=D382),1,0)</f>
        <v>0</v>
      </c>
      <c r="BF382" s="109">
        <f>1*IF(AND(BF379=C379,AW382=D382),1,0)</f>
        <v>0</v>
      </c>
      <c r="BG382" s="109">
        <f>1*IF(AND(BG379=C379,AW382=D382),1,0)</f>
        <v>0</v>
      </c>
    </row>
    <row r="383" spans="1:57" ht="12.75">
      <c r="A383" s="30"/>
      <c r="B383" s="31"/>
      <c r="T383" s="32"/>
      <c r="W383" s="92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I383" s="106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U383" s="80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</row>
    <row r="384" spans="1:20" ht="12.75">
      <c r="A384" s="30"/>
      <c r="B384" s="31"/>
      <c r="C384" s="41"/>
      <c r="D384" s="104"/>
      <c r="E384" s="41"/>
      <c r="F384" s="41"/>
      <c r="G384" s="41"/>
      <c r="T384" s="32"/>
    </row>
    <row r="385" spans="1:68" s="47" customFormat="1" ht="23.25">
      <c r="A385" s="42"/>
      <c r="B385" s="43">
        <f>IF(COUNTIF(E386:S386,"&gt;0")&gt;=6,"Cartão com","")</f>
      </c>
      <c r="C385" s="44">
        <f>IF(COUNTIF(E386:S386,"&gt;0")&gt;=6,COUNTIF(E386:S386,"&gt;0"),"")</f>
      </c>
      <c r="D385" s="102">
        <f>IF(COUNTIF(E386:S386,"&gt;0")&gt;=6,"dezenas","")</f>
      </c>
      <c r="E385" s="45">
        <v>1</v>
      </c>
      <c r="F385" s="46">
        <v>2</v>
      </c>
      <c r="G385" s="46">
        <v>3</v>
      </c>
      <c r="H385" s="45">
        <v>4</v>
      </c>
      <c r="I385" s="45">
        <v>5</v>
      </c>
      <c r="J385" s="45">
        <v>6</v>
      </c>
      <c r="K385" s="45">
        <v>7</v>
      </c>
      <c r="L385" s="45">
        <v>8</v>
      </c>
      <c r="M385" s="45">
        <v>9</v>
      </c>
      <c r="N385" s="45">
        <v>10</v>
      </c>
      <c r="O385" s="45">
        <v>11</v>
      </c>
      <c r="P385" s="45">
        <v>12</v>
      </c>
      <c r="Q385" s="45">
        <v>13</v>
      </c>
      <c r="R385" s="45">
        <v>14</v>
      </c>
      <c r="S385" s="45">
        <v>15</v>
      </c>
      <c r="T385" s="118"/>
      <c r="U385" s="128" t="s">
        <v>23</v>
      </c>
      <c r="V385" s="128" t="s">
        <v>24</v>
      </c>
      <c r="W385" s="128" t="s">
        <v>25</v>
      </c>
      <c r="Y385" s="121" t="s">
        <v>32</v>
      </c>
      <c r="Z385" s="122">
        <v>6</v>
      </c>
      <c r="AA385" s="122">
        <v>7</v>
      </c>
      <c r="AB385" s="122">
        <v>8</v>
      </c>
      <c r="AC385" s="122">
        <v>9</v>
      </c>
      <c r="AD385" s="122">
        <v>10</v>
      </c>
      <c r="AE385" s="122">
        <v>11</v>
      </c>
      <c r="AF385" s="122">
        <v>12</v>
      </c>
      <c r="AG385" s="122">
        <v>13</v>
      </c>
      <c r="AH385" s="122">
        <v>14</v>
      </c>
      <c r="AI385" s="122">
        <v>15</v>
      </c>
      <c r="AJ385" s="123"/>
      <c r="AK385" s="121" t="s">
        <v>33</v>
      </c>
      <c r="AL385" s="108">
        <v>6</v>
      </c>
      <c r="AM385" s="108">
        <v>7</v>
      </c>
      <c r="AN385" s="108">
        <v>8</v>
      </c>
      <c r="AO385" s="108">
        <v>9</v>
      </c>
      <c r="AP385" s="108">
        <v>10</v>
      </c>
      <c r="AQ385" s="108">
        <v>11</v>
      </c>
      <c r="AR385" s="108">
        <v>12</v>
      </c>
      <c r="AS385" s="108">
        <v>13</v>
      </c>
      <c r="AT385" s="108">
        <v>14</v>
      </c>
      <c r="AU385" s="108">
        <v>15</v>
      </c>
      <c r="AV385" s="123"/>
      <c r="AW385" s="121" t="s">
        <v>34</v>
      </c>
      <c r="AX385" s="108">
        <v>6</v>
      </c>
      <c r="AY385" s="108">
        <v>7</v>
      </c>
      <c r="AZ385" s="108">
        <v>8</v>
      </c>
      <c r="BA385" s="108">
        <v>9</v>
      </c>
      <c r="BB385" s="108">
        <v>10</v>
      </c>
      <c r="BC385" s="108">
        <v>11</v>
      </c>
      <c r="BD385" s="108">
        <v>12</v>
      </c>
      <c r="BE385" s="108">
        <v>13</v>
      </c>
      <c r="BF385" s="108">
        <v>14</v>
      </c>
      <c r="BG385" s="108">
        <v>15</v>
      </c>
      <c r="BI385" s="174" t="s">
        <v>54</v>
      </c>
      <c r="BJ385" s="226" t="s">
        <v>69</v>
      </c>
      <c r="BK385" s="226" t="s">
        <v>70</v>
      </c>
      <c r="BL385" s="226" t="s">
        <v>71</v>
      </c>
      <c r="BM385" s="226" t="s">
        <v>72</v>
      </c>
      <c r="BN385" s="226" t="s">
        <v>57</v>
      </c>
      <c r="BO385" s="226" t="s">
        <v>58</v>
      </c>
      <c r="BP385" s="226" t="s">
        <v>25</v>
      </c>
    </row>
    <row r="386" spans="1:68" s="51" customFormat="1" ht="18">
      <c r="A386" s="48" t="str">
        <f>A380</f>
        <v>Grupo</v>
      </c>
      <c r="B386" s="49" t="s">
        <v>12</v>
      </c>
      <c r="C386" s="50" t="s">
        <v>2</v>
      </c>
      <c r="D386" s="97" t="s">
        <v>15</v>
      </c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119"/>
      <c r="U386" s="127">
        <f>SUM(Z386:AI388)</f>
        <v>0</v>
      </c>
      <c r="V386" s="127">
        <f>SUM(AL386:AU388)</f>
        <v>0</v>
      </c>
      <c r="W386" s="127">
        <f>SUM(AX386:BG388)</f>
        <v>0</v>
      </c>
      <c r="Y386" s="122">
        <v>4</v>
      </c>
      <c r="Z386" s="109">
        <f>1*IF(AND(Z385=C385,Y386=D388),1,0)</f>
        <v>0</v>
      </c>
      <c r="AA386" s="109">
        <f>3*IF(AND(AA385=C385,Y386=D388),1,0)</f>
        <v>0</v>
      </c>
      <c r="AB386" s="109">
        <f>6*IF(AND(AB385=C385,Y386=D388),1,0)</f>
        <v>0</v>
      </c>
      <c r="AC386" s="109">
        <f>10*IF(AND(AC385=C385,Y386=D388),1,0)</f>
        <v>0</v>
      </c>
      <c r="AD386" s="109">
        <f>15*IF(AND(AD385=C385,Y386=D388),1,0)</f>
        <v>0</v>
      </c>
      <c r="AE386" s="109">
        <f>21*IF(AND(AE385=C385,Y386=D388),1,0)</f>
        <v>0</v>
      </c>
      <c r="AF386" s="109">
        <f>28*IF(AND(AF385=C385,Y386=D388),1,0)</f>
        <v>0</v>
      </c>
      <c r="AG386" s="109">
        <f>36*IF(AND(AG385=C385,Y386=D388),1,0)</f>
        <v>0</v>
      </c>
      <c r="AH386" s="109">
        <f>45*IF(AND(AH385=C385,Y386=D388),1,0)</f>
        <v>0</v>
      </c>
      <c r="AI386" s="109">
        <f>55*IF(AND(AI385=C385,Y386=D388),1,0)</f>
        <v>0</v>
      </c>
      <c r="AJ386" s="124"/>
      <c r="AK386" s="109">
        <v>4</v>
      </c>
      <c r="AL386" s="109">
        <v>0</v>
      </c>
      <c r="AM386" s="109">
        <v>0</v>
      </c>
      <c r="AN386" s="109">
        <v>0</v>
      </c>
      <c r="AO386" s="109">
        <v>0</v>
      </c>
      <c r="AP386" s="109">
        <v>0</v>
      </c>
      <c r="AQ386" s="109">
        <v>0</v>
      </c>
      <c r="AR386" s="109">
        <v>0</v>
      </c>
      <c r="AS386" s="109">
        <v>0</v>
      </c>
      <c r="AT386" s="109">
        <v>0</v>
      </c>
      <c r="AU386" s="109">
        <v>0</v>
      </c>
      <c r="AV386" s="124"/>
      <c r="AW386" s="109">
        <v>4</v>
      </c>
      <c r="AX386" s="109">
        <v>0</v>
      </c>
      <c r="AY386" s="109">
        <v>0</v>
      </c>
      <c r="AZ386" s="109">
        <v>0</v>
      </c>
      <c r="BA386" s="109">
        <v>0</v>
      </c>
      <c r="BB386" s="109">
        <v>0</v>
      </c>
      <c r="BC386" s="109">
        <v>0</v>
      </c>
      <c r="BD386" s="109">
        <v>0</v>
      </c>
      <c r="BE386" s="109">
        <v>0</v>
      </c>
      <c r="BF386" s="109">
        <v>0</v>
      </c>
      <c r="BG386" s="109">
        <v>0</v>
      </c>
      <c r="BI386" s="176"/>
      <c r="BJ386" s="175">
        <f aca="true" t="shared" si="124" ref="BJ386:BP386">IF($D387="","",IF($D387=BJ385,"X",""))</f>
      </c>
      <c r="BK386" s="175">
        <f t="shared" si="124"/>
      </c>
      <c r="BL386" s="175">
        <f t="shared" si="124"/>
      </c>
      <c r="BM386" s="175">
        <f t="shared" si="124"/>
      </c>
      <c r="BN386" s="175">
        <f t="shared" si="124"/>
      </c>
      <c r="BO386" s="175">
        <f t="shared" si="124"/>
      </c>
      <c r="BP386" s="175">
        <f t="shared" si="124"/>
      </c>
    </row>
    <row r="387" spans="1:68" s="55" customFormat="1" ht="12.75">
      <c r="A387" s="52" t="str">
        <f>A381</f>
        <v>001</v>
      </c>
      <c r="B387" s="53">
        <f>IF(AND(C385&gt;=6,C385&lt;&gt;"",B$27&lt;&gt;""),B$27,"")</f>
      </c>
      <c r="C387" s="38">
        <f>IF(AND(C385&gt;0,C385&lt;&gt;"",C$27&lt;&gt;""),C$27,"")</f>
      </c>
      <c r="D387" s="201">
        <f>IF(AND(C385&gt;=6,B387&lt;&gt;"",C387&lt;&gt;""),CHOOSE(SUM(E387:S387)+1,"0","1","2","3","Quadra","Quina","SENA","Verifique","Verifique","Verifique","Verifique","Verifique","Verifique","Verifique","Verifique","Verifique"),"")</f>
      </c>
      <c r="E387" s="54">
        <f aca="true" t="shared" si="125" ref="E387:S387">IF(E386&lt;&gt;"",IF(SUMIF($E$27:$J$27,E386,$E$27:$J$27)=E386,1,0),0)</f>
        <v>0</v>
      </c>
      <c r="F387" s="54">
        <f t="shared" si="125"/>
        <v>0</v>
      </c>
      <c r="G387" s="54">
        <f t="shared" si="125"/>
        <v>0</v>
      </c>
      <c r="H387" s="54">
        <f t="shared" si="125"/>
        <v>0</v>
      </c>
      <c r="I387" s="54">
        <f t="shared" si="125"/>
        <v>0</v>
      </c>
      <c r="J387" s="54">
        <f t="shared" si="125"/>
        <v>0</v>
      </c>
      <c r="K387" s="54">
        <f t="shared" si="125"/>
        <v>0</v>
      </c>
      <c r="L387" s="54">
        <f t="shared" si="125"/>
        <v>0</v>
      </c>
      <c r="M387" s="54">
        <f t="shared" si="125"/>
        <v>0</v>
      </c>
      <c r="N387" s="54">
        <f t="shared" si="125"/>
        <v>0</v>
      </c>
      <c r="O387" s="54">
        <f t="shared" si="125"/>
        <v>0</v>
      </c>
      <c r="P387" s="54">
        <f t="shared" si="125"/>
        <v>0</v>
      </c>
      <c r="Q387" s="54">
        <f t="shared" si="125"/>
        <v>0</v>
      </c>
      <c r="R387" s="54">
        <f t="shared" si="125"/>
        <v>0</v>
      </c>
      <c r="S387" s="54">
        <f t="shared" si="125"/>
        <v>0</v>
      </c>
      <c r="T387" s="120"/>
      <c r="Y387" s="125">
        <v>5</v>
      </c>
      <c r="Z387" s="126">
        <v>0</v>
      </c>
      <c r="AA387" s="109">
        <f>5*IF(AND(AA385=C385,Y387=D388),1,0)</f>
        <v>0</v>
      </c>
      <c r="AB387" s="109">
        <f>15*IF(AND(AB385=C385,Y387=D388),1,0)</f>
        <v>0</v>
      </c>
      <c r="AC387" s="109">
        <f>30*IF(AND(AC385=C385,Y387=D388),1,0)</f>
        <v>0</v>
      </c>
      <c r="AD387" s="109">
        <f>50*IF(AND(AD385=C385,Y387=D388),1,0)</f>
        <v>0</v>
      </c>
      <c r="AE387" s="109">
        <f>75*IF(AND(AE385=C385,Y387=D388),1,0)</f>
        <v>0</v>
      </c>
      <c r="AF387" s="109">
        <f>105*IF(AND(AF385=C385,Y387=D388),1,0)</f>
        <v>0</v>
      </c>
      <c r="AG387" s="109">
        <f>140*IF(AND(AG385=C385,Y387=D388),1,0)</f>
        <v>0</v>
      </c>
      <c r="AH387" s="109">
        <f>180*IF(AND(AH385=C385,Y387=D388),1,0)</f>
        <v>0</v>
      </c>
      <c r="AI387" s="109">
        <f>225*IF(AND(AI385=C385,Y387=D388),1,0)</f>
        <v>0</v>
      </c>
      <c r="AJ387" s="126"/>
      <c r="AK387" s="126">
        <v>5</v>
      </c>
      <c r="AL387" s="109">
        <f>1*IF(AND(AL385=C385,AK387=D388),1,0)</f>
        <v>0</v>
      </c>
      <c r="AM387" s="109">
        <f>2*IF(AND(AM385=C385,AK387=D388),1,0)</f>
        <v>0</v>
      </c>
      <c r="AN387" s="109">
        <f>3*IF(AND(AN385=C385,AK387=D388),1,0)</f>
        <v>0</v>
      </c>
      <c r="AO387" s="109">
        <f>4*IF(AND(AO385=C385,AK387=D388),1,0)</f>
        <v>0</v>
      </c>
      <c r="AP387" s="109">
        <f>5*IF(AND(AP385=C385,AK387=D388),1,0)</f>
        <v>0</v>
      </c>
      <c r="AQ387" s="109">
        <f>6*IF(AND(AQ385=C385,AK387=D388),1,0)</f>
        <v>0</v>
      </c>
      <c r="AR387" s="109">
        <f>7*IF(AND(AR385=C385,AK387=D388),1,0)</f>
        <v>0</v>
      </c>
      <c r="AS387" s="109">
        <f>8*IF(AND(AS385=C385,AK387=D388),1,0)</f>
        <v>0</v>
      </c>
      <c r="AT387" s="109">
        <f>9*IF(AND(AT385=C385,AK387=D388),1,0)</f>
        <v>0</v>
      </c>
      <c r="AU387" s="109">
        <f>10*IF(AND(AU385=C385,AK387=D388),1,0)</f>
        <v>0</v>
      </c>
      <c r="AV387" s="126"/>
      <c r="AW387" s="126">
        <v>5</v>
      </c>
      <c r="AX387" s="109">
        <v>0</v>
      </c>
      <c r="AY387" s="109">
        <v>0</v>
      </c>
      <c r="AZ387" s="109">
        <v>0</v>
      </c>
      <c r="BA387" s="109">
        <v>0</v>
      </c>
      <c r="BB387" s="109">
        <v>0</v>
      </c>
      <c r="BC387" s="109">
        <v>0</v>
      </c>
      <c r="BD387" s="109">
        <v>0</v>
      </c>
      <c r="BE387" s="109">
        <v>0</v>
      </c>
      <c r="BF387" s="109">
        <v>0</v>
      </c>
      <c r="BG387" s="109">
        <v>0</v>
      </c>
      <c r="BI387" s="176"/>
      <c r="BJ387" s="176"/>
      <c r="BK387" s="176"/>
      <c r="BL387" s="176"/>
      <c r="BM387" s="176"/>
      <c r="BN387" s="176"/>
      <c r="BO387" s="176"/>
      <c r="BP387" s="176"/>
    </row>
    <row r="388" spans="1:59" ht="15">
      <c r="A388" s="56"/>
      <c r="B388" s="206" t="s">
        <v>62</v>
      </c>
      <c r="C388" s="208">
        <f>C382+1</f>
        <v>60</v>
      </c>
      <c r="D388" s="129">
        <f>SUM(E387:S387)</f>
        <v>0</v>
      </c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17"/>
      <c r="U388" s="82"/>
      <c r="V388" s="117"/>
      <c r="W388" s="117"/>
      <c r="Y388" s="122">
        <v>6</v>
      </c>
      <c r="Z388" s="108">
        <v>0</v>
      </c>
      <c r="AA388" s="109">
        <v>0</v>
      </c>
      <c r="AB388" s="109">
        <f>15*IF(AND(AB385=C385,Y388=D388),1,0)</f>
        <v>0</v>
      </c>
      <c r="AC388" s="109">
        <f>45*IF(AND(AC385=C385,Y388=D388),1,0)</f>
        <v>0</v>
      </c>
      <c r="AD388" s="109">
        <f>90*IF(AND(AD385=C385,Y388=D388),1,0)</f>
        <v>0</v>
      </c>
      <c r="AE388" s="109">
        <f>150*IF(AND(AE385=C385,Y388=D388),1,0)</f>
        <v>0</v>
      </c>
      <c r="AF388" s="109">
        <f>225*IF(AND(AF385=C385,Y388=D388),1,0)</f>
        <v>0</v>
      </c>
      <c r="AG388" s="109">
        <f>315*IF(AND(AG385=C385,Y388=D388),1,0)</f>
        <v>0</v>
      </c>
      <c r="AH388" s="109">
        <f>420*IF(AND(AH385=C385,Y388=D388),1,0)</f>
        <v>0</v>
      </c>
      <c r="AI388" s="109">
        <f>540*IF(AND(AI385=C385,Y388=D388),1,0)</f>
        <v>0</v>
      </c>
      <c r="AJ388" s="108"/>
      <c r="AK388" s="108">
        <v>6</v>
      </c>
      <c r="AL388" s="108">
        <v>0</v>
      </c>
      <c r="AM388" s="109">
        <f>6*IF(AND(AM385=C385,AK388=D388),1,0)</f>
        <v>0</v>
      </c>
      <c r="AN388" s="109">
        <f>12*IF(AND(AN385=C385,AK388=D388),1,0)</f>
        <v>0</v>
      </c>
      <c r="AO388" s="109">
        <f>18*IF(AND(AO385=C385,AK388=D388),1,0)</f>
        <v>0</v>
      </c>
      <c r="AP388" s="109">
        <f>24*IF(AND(AP385=C385,AK388=D388),1,0)</f>
        <v>0</v>
      </c>
      <c r="AQ388" s="109">
        <f>30*IF(AND(AQ385=C385,AK388=D388),1,0)</f>
        <v>0</v>
      </c>
      <c r="AR388" s="109">
        <f>36*IF(AND(AR385=C385,AK388=D388),1,0)</f>
        <v>0</v>
      </c>
      <c r="AS388" s="109">
        <f>42*IF(AND(AS385=C385,AK388=D388),1,0)</f>
        <v>0</v>
      </c>
      <c r="AT388" s="109">
        <f>48*IF(AND(AT385=C385,AK388=D388),1,0)</f>
        <v>0</v>
      </c>
      <c r="AU388" s="109">
        <f>54*IF(AND(AU385=C385,AK388=D388),1,0)</f>
        <v>0</v>
      </c>
      <c r="AV388" s="108"/>
      <c r="AW388" s="108">
        <v>6</v>
      </c>
      <c r="AX388" s="109">
        <f>1*IF(AND(AX385=C385,AW388=D388),1,0)</f>
        <v>0</v>
      </c>
      <c r="AY388" s="109">
        <f>1*IF(AND(AY385=C385,AW388=D388),1,0)</f>
        <v>0</v>
      </c>
      <c r="AZ388" s="109">
        <f>1*IF(AND(AZ385=C385,AW388=D388),1,0)</f>
        <v>0</v>
      </c>
      <c r="BA388" s="109">
        <f>1*IF(AND(BA385=C385,AW388=D388),1,0)</f>
        <v>0</v>
      </c>
      <c r="BB388" s="109">
        <f>1*IF(AND(BB385=C385,AW388=D388),1,0)</f>
        <v>0</v>
      </c>
      <c r="BC388" s="109">
        <f>1*IF(AND(BC385=C385,AW388=D388),1,0)</f>
        <v>0</v>
      </c>
      <c r="BD388" s="109">
        <f>1*IF(AND(BD385=C385,AW388=D388),1,0)</f>
        <v>0</v>
      </c>
      <c r="BE388" s="109">
        <f>1*IF(AND(BE385=C385,AW388=D388),1,0)</f>
        <v>0</v>
      </c>
      <c r="BF388" s="109">
        <f>1*IF(AND(BF385=C385,AW388=D388),1,0)</f>
        <v>0</v>
      </c>
      <c r="BG388" s="109">
        <f>1*IF(AND(BG385=C385,AW388=D388),1,0)</f>
        <v>0</v>
      </c>
    </row>
    <row r="389" spans="1:57" ht="12.75">
      <c r="A389" s="30"/>
      <c r="B389" s="31"/>
      <c r="T389" s="32"/>
      <c r="W389" s="92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I389" s="106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U389" s="80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</row>
    <row r="390" spans="1:20" ht="12.75">
      <c r="A390" s="30"/>
      <c r="B390" s="31"/>
      <c r="C390" s="41"/>
      <c r="D390" s="104"/>
      <c r="E390" s="41"/>
      <c r="F390" s="41"/>
      <c r="G390" s="41"/>
      <c r="T390" s="32"/>
    </row>
    <row r="391" spans="1:68" s="47" customFormat="1" ht="23.25">
      <c r="A391" s="42"/>
      <c r="B391" s="43">
        <f>IF(COUNTIF(E392:S392,"&gt;0")&gt;=6,"Cartão com","")</f>
      </c>
      <c r="C391" s="44">
        <f>IF(COUNTIF(E392:S392,"&gt;0")&gt;=6,COUNTIF(E392:S392,"&gt;0"),"")</f>
      </c>
      <c r="D391" s="102">
        <f>IF(COUNTIF(E392:S392,"&gt;0")&gt;=6,"dezenas","")</f>
      </c>
      <c r="E391" s="45">
        <v>1</v>
      </c>
      <c r="F391" s="46">
        <v>2</v>
      </c>
      <c r="G391" s="46">
        <v>3</v>
      </c>
      <c r="H391" s="45">
        <v>4</v>
      </c>
      <c r="I391" s="45">
        <v>5</v>
      </c>
      <c r="J391" s="45">
        <v>6</v>
      </c>
      <c r="K391" s="45">
        <v>7</v>
      </c>
      <c r="L391" s="45">
        <v>8</v>
      </c>
      <c r="M391" s="45">
        <v>9</v>
      </c>
      <c r="N391" s="45">
        <v>10</v>
      </c>
      <c r="O391" s="45">
        <v>11</v>
      </c>
      <c r="P391" s="45">
        <v>12</v>
      </c>
      <c r="Q391" s="45">
        <v>13</v>
      </c>
      <c r="R391" s="45">
        <v>14</v>
      </c>
      <c r="S391" s="45">
        <v>15</v>
      </c>
      <c r="T391" s="118"/>
      <c r="U391" s="128" t="s">
        <v>23</v>
      </c>
      <c r="V391" s="128" t="s">
        <v>24</v>
      </c>
      <c r="W391" s="128" t="s">
        <v>25</v>
      </c>
      <c r="Y391" s="121" t="s">
        <v>32</v>
      </c>
      <c r="Z391" s="122">
        <v>6</v>
      </c>
      <c r="AA391" s="122">
        <v>7</v>
      </c>
      <c r="AB391" s="122">
        <v>8</v>
      </c>
      <c r="AC391" s="122">
        <v>9</v>
      </c>
      <c r="AD391" s="122">
        <v>10</v>
      </c>
      <c r="AE391" s="122">
        <v>11</v>
      </c>
      <c r="AF391" s="122">
        <v>12</v>
      </c>
      <c r="AG391" s="122">
        <v>13</v>
      </c>
      <c r="AH391" s="122">
        <v>14</v>
      </c>
      <c r="AI391" s="122">
        <v>15</v>
      </c>
      <c r="AJ391" s="123"/>
      <c r="AK391" s="121" t="s">
        <v>33</v>
      </c>
      <c r="AL391" s="108">
        <v>6</v>
      </c>
      <c r="AM391" s="108">
        <v>7</v>
      </c>
      <c r="AN391" s="108">
        <v>8</v>
      </c>
      <c r="AO391" s="108">
        <v>9</v>
      </c>
      <c r="AP391" s="108">
        <v>10</v>
      </c>
      <c r="AQ391" s="108">
        <v>11</v>
      </c>
      <c r="AR391" s="108">
        <v>12</v>
      </c>
      <c r="AS391" s="108">
        <v>13</v>
      </c>
      <c r="AT391" s="108">
        <v>14</v>
      </c>
      <c r="AU391" s="108">
        <v>15</v>
      </c>
      <c r="AV391" s="123"/>
      <c r="AW391" s="121" t="s">
        <v>34</v>
      </c>
      <c r="AX391" s="108">
        <v>6</v>
      </c>
      <c r="AY391" s="108">
        <v>7</v>
      </c>
      <c r="AZ391" s="108">
        <v>8</v>
      </c>
      <c r="BA391" s="108">
        <v>9</v>
      </c>
      <c r="BB391" s="108">
        <v>10</v>
      </c>
      <c r="BC391" s="108">
        <v>11</v>
      </c>
      <c r="BD391" s="108">
        <v>12</v>
      </c>
      <c r="BE391" s="108">
        <v>13</v>
      </c>
      <c r="BF391" s="108">
        <v>14</v>
      </c>
      <c r="BG391" s="108">
        <v>15</v>
      </c>
      <c r="BI391" s="174" t="s">
        <v>54</v>
      </c>
      <c r="BJ391" s="226" t="s">
        <v>69</v>
      </c>
      <c r="BK391" s="226" t="s">
        <v>70</v>
      </c>
      <c r="BL391" s="226" t="s">
        <v>71</v>
      </c>
      <c r="BM391" s="226" t="s">
        <v>72</v>
      </c>
      <c r="BN391" s="226" t="s">
        <v>57</v>
      </c>
      <c r="BO391" s="226" t="s">
        <v>58</v>
      </c>
      <c r="BP391" s="226" t="s">
        <v>25</v>
      </c>
    </row>
    <row r="392" spans="1:68" s="51" customFormat="1" ht="18">
      <c r="A392" s="48" t="str">
        <f>A386</f>
        <v>Grupo</v>
      </c>
      <c r="B392" s="49" t="s">
        <v>12</v>
      </c>
      <c r="C392" s="50" t="s">
        <v>2</v>
      </c>
      <c r="D392" s="97" t="s">
        <v>15</v>
      </c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119"/>
      <c r="U392" s="127">
        <f>SUM(Z392:AI394)</f>
        <v>0</v>
      </c>
      <c r="V392" s="127">
        <f>SUM(AL392:AU394)</f>
        <v>0</v>
      </c>
      <c r="W392" s="127">
        <f>SUM(AX392:BG394)</f>
        <v>0</v>
      </c>
      <c r="Y392" s="122">
        <v>4</v>
      </c>
      <c r="Z392" s="109">
        <f>1*IF(AND(Z391=C391,Y392=D394),1,0)</f>
        <v>0</v>
      </c>
      <c r="AA392" s="109">
        <f>3*IF(AND(AA391=C391,Y392=D394),1,0)</f>
        <v>0</v>
      </c>
      <c r="AB392" s="109">
        <f>6*IF(AND(AB391=C391,Y392=D394),1,0)</f>
        <v>0</v>
      </c>
      <c r="AC392" s="109">
        <f>10*IF(AND(AC391=C391,Y392=D394),1,0)</f>
        <v>0</v>
      </c>
      <c r="AD392" s="109">
        <f>15*IF(AND(AD391=C391,Y392=D394),1,0)</f>
        <v>0</v>
      </c>
      <c r="AE392" s="109">
        <f>21*IF(AND(AE391=C391,Y392=D394),1,0)</f>
        <v>0</v>
      </c>
      <c r="AF392" s="109">
        <f>28*IF(AND(AF391=C391,Y392=D394),1,0)</f>
        <v>0</v>
      </c>
      <c r="AG392" s="109">
        <f>36*IF(AND(AG391=C391,Y392=D394),1,0)</f>
        <v>0</v>
      </c>
      <c r="AH392" s="109">
        <f>45*IF(AND(AH391=C391,Y392=D394),1,0)</f>
        <v>0</v>
      </c>
      <c r="AI392" s="109">
        <f>55*IF(AND(AI391=C391,Y392=D394),1,0)</f>
        <v>0</v>
      </c>
      <c r="AJ392" s="124"/>
      <c r="AK392" s="109">
        <v>4</v>
      </c>
      <c r="AL392" s="109">
        <v>0</v>
      </c>
      <c r="AM392" s="109">
        <v>0</v>
      </c>
      <c r="AN392" s="109">
        <v>0</v>
      </c>
      <c r="AO392" s="109">
        <v>0</v>
      </c>
      <c r="AP392" s="109">
        <v>0</v>
      </c>
      <c r="AQ392" s="109">
        <v>0</v>
      </c>
      <c r="AR392" s="109">
        <v>0</v>
      </c>
      <c r="AS392" s="109">
        <v>0</v>
      </c>
      <c r="AT392" s="109">
        <v>0</v>
      </c>
      <c r="AU392" s="109">
        <v>0</v>
      </c>
      <c r="AV392" s="124"/>
      <c r="AW392" s="109">
        <v>4</v>
      </c>
      <c r="AX392" s="109">
        <v>0</v>
      </c>
      <c r="AY392" s="109">
        <v>0</v>
      </c>
      <c r="AZ392" s="109">
        <v>0</v>
      </c>
      <c r="BA392" s="109">
        <v>0</v>
      </c>
      <c r="BB392" s="109">
        <v>0</v>
      </c>
      <c r="BC392" s="109">
        <v>0</v>
      </c>
      <c r="BD392" s="109">
        <v>0</v>
      </c>
      <c r="BE392" s="109">
        <v>0</v>
      </c>
      <c r="BF392" s="109">
        <v>0</v>
      </c>
      <c r="BG392" s="109">
        <v>0</v>
      </c>
      <c r="BI392" s="176"/>
      <c r="BJ392" s="175">
        <f aca="true" t="shared" si="126" ref="BJ392:BP392">IF($D393="","",IF($D393=BJ391,"X",""))</f>
      </c>
      <c r="BK392" s="175">
        <f t="shared" si="126"/>
      </c>
      <c r="BL392" s="175">
        <f t="shared" si="126"/>
      </c>
      <c r="BM392" s="175">
        <f t="shared" si="126"/>
      </c>
      <c r="BN392" s="175">
        <f t="shared" si="126"/>
      </c>
      <c r="BO392" s="175">
        <f t="shared" si="126"/>
      </c>
      <c r="BP392" s="175">
        <f t="shared" si="126"/>
      </c>
    </row>
    <row r="393" spans="1:68" s="55" customFormat="1" ht="12.75">
      <c r="A393" s="52" t="str">
        <f>A387</f>
        <v>001</v>
      </c>
      <c r="B393" s="53">
        <f>IF(AND(C391&gt;=6,C391&lt;&gt;"",B$27&lt;&gt;""),B$27,"")</f>
      </c>
      <c r="C393" s="38">
        <f>IF(AND(C391&gt;0,C391&lt;&gt;"",C$27&lt;&gt;""),C$27,"")</f>
      </c>
      <c r="D393" s="201">
        <f>IF(AND(C391&gt;=6,B393&lt;&gt;"",C393&lt;&gt;""),CHOOSE(SUM(E393:S393)+1,"0","1","2","3","Quadra","Quina","SENA","Verifique","Verifique","Verifique","Verifique","Verifique","Verifique","Verifique","Verifique","Verifique"),"")</f>
      </c>
      <c r="E393" s="54">
        <f aca="true" t="shared" si="127" ref="E393:S393">IF(E392&lt;&gt;"",IF(SUMIF($E$27:$J$27,E392,$E$27:$J$27)=E392,1,0),0)</f>
        <v>0</v>
      </c>
      <c r="F393" s="54">
        <f t="shared" si="127"/>
        <v>0</v>
      </c>
      <c r="G393" s="54">
        <f t="shared" si="127"/>
        <v>0</v>
      </c>
      <c r="H393" s="54">
        <f t="shared" si="127"/>
        <v>0</v>
      </c>
      <c r="I393" s="54">
        <f t="shared" si="127"/>
        <v>0</v>
      </c>
      <c r="J393" s="54">
        <f t="shared" si="127"/>
        <v>0</v>
      </c>
      <c r="K393" s="54">
        <f t="shared" si="127"/>
        <v>0</v>
      </c>
      <c r="L393" s="54">
        <f t="shared" si="127"/>
        <v>0</v>
      </c>
      <c r="M393" s="54">
        <f t="shared" si="127"/>
        <v>0</v>
      </c>
      <c r="N393" s="54">
        <f t="shared" si="127"/>
        <v>0</v>
      </c>
      <c r="O393" s="54">
        <f t="shared" si="127"/>
        <v>0</v>
      </c>
      <c r="P393" s="54">
        <f t="shared" si="127"/>
        <v>0</v>
      </c>
      <c r="Q393" s="54">
        <f t="shared" si="127"/>
        <v>0</v>
      </c>
      <c r="R393" s="54">
        <f t="shared" si="127"/>
        <v>0</v>
      </c>
      <c r="S393" s="54">
        <f t="shared" si="127"/>
        <v>0</v>
      </c>
      <c r="T393" s="120"/>
      <c r="Y393" s="125">
        <v>5</v>
      </c>
      <c r="Z393" s="126">
        <v>0</v>
      </c>
      <c r="AA393" s="109">
        <f>5*IF(AND(AA391=C391,Y393=D394),1,0)</f>
        <v>0</v>
      </c>
      <c r="AB393" s="109">
        <f>15*IF(AND(AB391=C391,Y393=D394),1,0)</f>
        <v>0</v>
      </c>
      <c r="AC393" s="109">
        <f>30*IF(AND(AC391=C391,Y393=D394),1,0)</f>
        <v>0</v>
      </c>
      <c r="AD393" s="109">
        <f>50*IF(AND(AD391=C391,Y393=D394),1,0)</f>
        <v>0</v>
      </c>
      <c r="AE393" s="109">
        <f>75*IF(AND(AE391=C391,Y393=D394),1,0)</f>
        <v>0</v>
      </c>
      <c r="AF393" s="109">
        <f>105*IF(AND(AF391=C391,Y393=D394),1,0)</f>
        <v>0</v>
      </c>
      <c r="AG393" s="109">
        <f>140*IF(AND(AG391=C391,Y393=D394),1,0)</f>
        <v>0</v>
      </c>
      <c r="AH393" s="109">
        <f>180*IF(AND(AH391=C391,Y393=D394),1,0)</f>
        <v>0</v>
      </c>
      <c r="AI393" s="109">
        <f>225*IF(AND(AI391=C391,Y393=D394),1,0)</f>
        <v>0</v>
      </c>
      <c r="AJ393" s="126"/>
      <c r="AK393" s="126">
        <v>5</v>
      </c>
      <c r="AL393" s="109">
        <f>1*IF(AND(AL391=C391,AK393=D394),1,0)</f>
        <v>0</v>
      </c>
      <c r="AM393" s="109">
        <f>2*IF(AND(AM391=C391,AK393=D394),1,0)</f>
        <v>0</v>
      </c>
      <c r="AN393" s="109">
        <f>3*IF(AND(AN391=C391,AK393=D394),1,0)</f>
        <v>0</v>
      </c>
      <c r="AO393" s="109">
        <f>4*IF(AND(AO391=C391,AK393=D394),1,0)</f>
        <v>0</v>
      </c>
      <c r="AP393" s="109">
        <f>5*IF(AND(AP391=C391,AK393=D394),1,0)</f>
        <v>0</v>
      </c>
      <c r="AQ393" s="109">
        <f>6*IF(AND(AQ391=C391,AK393=D394),1,0)</f>
        <v>0</v>
      </c>
      <c r="AR393" s="109">
        <f>7*IF(AND(AR391=C391,AK393=D394),1,0)</f>
        <v>0</v>
      </c>
      <c r="AS393" s="109">
        <f>8*IF(AND(AS391=C391,AK393=D394),1,0)</f>
        <v>0</v>
      </c>
      <c r="AT393" s="109">
        <f>9*IF(AND(AT391=C391,AK393=D394),1,0)</f>
        <v>0</v>
      </c>
      <c r="AU393" s="109">
        <f>10*IF(AND(AU391=C391,AK393=D394),1,0)</f>
        <v>0</v>
      </c>
      <c r="AV393" s="126"/>
      <c r="AW393" s="126">
        <v>5</v>
      </c>
      <c r="AX393" s="109">
        <v>0</v>
      </c>
      <c r="AY393" s="109">
        <v>0</v>
      </c>
      <c r="AZ393" s="109">
        <v>0</v>
      </c>
      <c r="BA393" s="109">
        <v>0</v>
      </c>
      <c r="BB393" s="109">
        <v>0</v>
      </c>
      <c r="BC393" s="109">
        <v>0</v>
      </c>
      <c r="BD393" s="109">
        <v>0</v>
      </c>
      <c r="BE393" s="109">
        <v>0</v>
      </c>
      <c r="BF393" s="109">
        <v>0</v>
      </c>
      <c r="BG393" s="109">
        <v>0</v>
      </c>
      <c r="BI393" s="176"/>
      <c r="BJ393" s="176"/>
      <c r="BK393" s="176"/>
      <c r="BL393" s="176"/>
      <c r="BM393" s="176"/>
      <c r="BN393" s="176"/>
      <c r="BO393" s="176"/>
      <c r="BP393" s="176"/>
    </row>
    <row r="394" spans="1:59" ht="15">
      <c r="A394" s="56"/>
      <c r="B394" s="206" t="s">
        <v>62</v>
      </c>
      <c r="C394" s="208">
        <f>C388+1</f>
        <v>61</v>
      </c>
      <c r="D394" s="129">
        <f>SUM(E393:S393)</f>
        <v>0</v>
      </c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17"/>
      <c r="U394" s="82"/>
      <c r="V394" s="117"/>
      <c r="W394" s="117"/>
      <c r="Y394" s="122">
        <v>6</v>
      </c>
      <c r="Z394" s="108">
        <v>0</v>
      </c>
      <c r="AA394" s="109">
        <v>0</v>
      </c>
      <c r="AB394" s="109">
        <f>15*IF(AND(AB391=C391,Y394=D394),1,0)</f>
        <v>0</v>
      </c>
      <c r="AC394" s="109">
        <f>45*IF(AND(AC391=C391,Y394=D394),1,0)</f>
        <v>0</v>
      </c>
      <c r="AD394" s="109">
        <f>90*IF(AND(AD391=C391,Y394=D394),1,0)</f>
        <v>0</v>
      </c>
      <c r="AE394" s="109">
        <f>150*IF(AND(AE391=C391,Y394=D394),1,0)</f>
        <v>0</v>
      </c>
      <c r="AF394" s="109">
        <f>225*IF(AND(AF391=C391,Y394=D394),1,0)</f>
        <v>0</v>
      </c>
      <c r="AG394" s="109">
        <f>315*IF(AND(AG391=C391,Y394=D394),1,0)</f>
        <v>0</v>
      </c>
      <c r="AH394" s="109">
        <f>420*IF(AND(AH391=C391,Y394=D394),1,0)</f>
        <v>0</v>
      </c>
      <c r="AI394" s="109">
        <f>540*IF(AND(AI391=C391,Y394=D394),1,0)</f>
        <v>0</v>
      </c>
      <c r="AJ394" s="108"/>
      <c r="AK394" s="108">
        <v>6</v>
      </c>
      <c r="AL394" s="108">
        <v>0</v>
      </c>
      <c r="AM394" s="109">
        <f>6*IF(AND(AM391=C391,AK394=D394),1,0)</f>
        <v>0</v>
      </c>
      <c r="AN394" s="109">
        <f>12*IF(AND(AN391=C391,AK394=D394),1,0)</f>
        <v>0</v>
      </c>
      <c r="AO394" s="109">
        <f>18*IF(AND(AO391=C391,AK394=D394),1,0)</f>
        <v>0</v>
      </c>
      <c r="AP394" s="109">
        <f>24*IF(AND(AP391=C391,AK394=D394),1,0)</f>
        <v>0</v>
      </c>
      <c r="AQ394" s="109">
        <f>30*IF(AND(AQ391=C391,AK394=D394),1,0)</f>
        <v>0</v>
      </c>
      <c r="AR394" s="109">
        <f>36*IF(AND(AR391=C391,AK394=D394),1,0)</f>
        <v>0</v>
      </c>
      <c r="AS394" s="109">
        <f>42*IF(AND(AS391=C391,AK394=D394),1,0)</f>
        <v>0</v>
      </c>
      <c r="AT394" s="109">
        <f>48*IF(AND(AT391=C391,AK394=D394),1,0)</f>
        <v>0</v>
      </c>
      <c r="AU394" s="109">
        <f>54*IF(AND(AU391=C391,AK394=D394),1,0)</f>
        <v>0</v>
      </c>
      <c r="AV394" s="108"/>
      <c r="AW394" s="108">
        <v>6</v>
      </c>
      <c r="AX394" s="109">
        <f>1*IF(AND(AX391=C391,AW394=D394),1,0)</f>
        <v>0</v>
      </c>
      <c r="AY394" s="109">
        <f>1*IF(AND(AY391=C391,AW394=D394),1,0)</f>
        <v>0</v>
      </c>
      <c r="AZ394" s="109">
        <f>1*IF(AND(AZ391=C391,AW394=D394),1,0)</f>
        <v>0</v>
      </c>
      <c r="BA394" s="109">
        <f>1*IF(AND(BA391=C391,AW394=D394),1,0)</f>
        <v>0</v>
      </c>
      <c r="BB394" s="109">
        <f>1*IF(AND(BB391=C391,AW394=D394),1,0)</f>
        <v>0</v>
      </c>
      <c r="BC394" s="109">
        <f>1*IF(AND(BC391=C391,AW394=D394),1,0)</f>
        <v>0</v>
      </c>
      <c r="BD394" s="109">
        <f>1*IF(AND(BD391=C391,AW394=D394),1,0)</f>
        <v>0</v>
      </c>
      <c r="BE394" s="109">
        <f>1*IF(AND(BE391=C391,AW394=D394),1,0)</f>
        <v>0</v>
      </c>
      <c r="BF394" s="109">
        <f>1*IF(AND(BF391=C391,AW394=D394),1,0)</f>
        <v>0</v>
      </c>
      <c r="BG394" s="109">
        <f>1*IF(AND(BG391=C391,AW394=D394),1,0)</f>
        <v>0</v>
      </c>
    </row>
    <row r="395" spans="1:57" ht="12.75">
      <c r="A395" s="30"/>
      <c r="B395" s="31"/>
      <c r="T395" s="32"/>
      <c r="W395" s="92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I395" s="106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U395" s="80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</row>
    <row r="396" spans="1:20" ht="12.75">
      <c r="A396" s="30"/>
      <c r="B396" s="31"/>
      <c r="C396" s="41"/>
      <c r="D396" s="104"/>
      <c r="E396" s="41"/>
      <c r="F396" s="41"/>
      <c r="G396" s="41"/>
      <c r="T396" s="32"/>
    </row>
    <row r="397" spans="1:68" s="47" customFormat="1" ht="23.25">
      <c r="A397" s="42"/>
      <c r="B397" s="43">
        <f>IF(COUNTIF(E398:S398,"&gt;0")&gt;=6,"Cartão com","")</f>
      </c>
      <c r="C397" s="44">
        <f>IF(COUNTIF(E398:S398,"&gt;0")&gt;=6,COUNTIF(E398:S398,"&gt;0"),"")</f>
      </c>
      <c r="D397" s="102">
        <f>IF(COUNTIF(E398:S398,"&gt;0")&gt;=6,"dezenas","")</f>
      </c>
      <c r="E397" s="45">
        <v>1</v>
      </c>
      <c r="F397" s="46">
        <v>2</v>
      </c>
      <c r="G397" s="46">
        <v>3</v>
      </c>
      <c r="H397" s="45">
        <v>4</v>
      </c>
      <c r="I397" s="45">
        <v>5</v>
      </c>
      <c r="J397" s="45">
        <v>6</v>
      </c>
      <c r="K397" s="45">
        <v>7</v>
      </c>
      <c r="L397" s="45">
        <v>8</v>
      </c>
      <c r="M397" s="45">
        <v>9</v>
      </c>
      <c r="N397" s="45">
        <v>10</v>
      </c>
      <c r="O397" s="45">
        <v>11</v>
      </c>
      <c r="P397" s="45">
        <v>12</v>
      </c>
      <c r="Q397" s="45">
        <v>13</v>
      </c>
      <c r="R397" s="45">
        <v>14</v>
      </c>
      <c r="S397" s="45">
        <v>15</v>
      </c>
      <c r="T397" s="118"/>
      <c r="U397" s="128" t="s">
        <v>23</v>
      </c>
      <c r="V397" s="128" t="s">
        <v>24</v>
      </c>
      <c r="W397" s="128" t="s">
        <v>25</v>
      </c>
      <c r="Y397" s="121" t="s">
        <v>32</v>
      </c>
      <c r="Z397" s="122">
        <v>6</v>
      </c>
      <c r="AA397" s="122">
        <v>7</v>
      </c>
      <c r="AB397" s="122">
        <v>8</v>
      </c>
      <c r="AC397" s="122">
        <v>9</v>
      </c>
      <c r="AD397" s="122">
        <v>10</v>
      </c>
      <c r="AE397" s="122">
        <v>11</v>
      </c>
      <c r="AF397" s="122">
        <v>12</v>
      </c>
      <c r="AG397" s="122">
        <v>13</v>
      </c>
      <c r="AH397" s="122">
        <v>14</v>
      </c>
      <c r="AI397" s="122">
        <v>15</v>
      </c>
      <c r="AJ397" s="123"/>
      <c r="AK397" s="121" t="s">
        <v>33</v>
      </c>
      <c r="AL397" s="108">
        <v>6</v>
      </c>
      <c r="AM397" s="108">
        <v>7</v>
      </c>
      <c r="AN397" s="108">
        <v>8</v>
      </c>
      <c r="AO397" s="108">
        <v>9</v>
      </c>
      <c r="AP397" s="108">
        <v>10</v>
      </c>
      <c r="AQ397" s="108">
        <v>11</v>
      </c>
      <c r="AR397" s="108">
        <v>12</v>
      </c>
      <c r="AS397" s="108">
        <v>13</v>
      </c>
      <c r="AT397" s="108">
        <v>14</v>
      </c>
      <c r="AU397" s="108">
        <v>15</v>
      </c>
      <c r="AV397" s="123"/>
      <c r="AW397" s="121" t="s">
        <v>34</v>
      </c>
      <c r="AX397" s="108">
        <v>6</v>
      </c>
      <c r="AY397" s="108">
        <v>7</v>
      </c>
      <c r="AZ397" s="108">
        <v>8</v>
      </c>
      <c r="BA397" s="108">
        <v>9</v>
      </c>
      <c r="BB397" s="108">
        <v>10</v>
      </c>
      <c r="BC397" s="108">
        <v>11</v>
      </c>
      <c r="BD397" s="108">
        <v>12</v>
      </c>
      <c r="BE397" s="108">
        <v>13</v>
      </c>
      <c r="BF397" s="108">
        <v>14</v>
      </c>
      <c r="BG397" s="108">
        <v>15</v>
      </c>
      <c r="BI397" s="174" t="s">
        <v>54</v>
      </c>
      <c r="BJ397" s="226" t="s">
        <v>69</v>
      </c>
      <c r="BK397" s="226" t="s">
        <v>70</v>
      </c>
      <c r="BL397" s="226" t="s">
        <v>71</v>
      </c>
      <c r="BM397" s="226" t="s">
        <v>72</v>
      </c>
      <c r="BN397" s="226" t="s">
        <v>57</v>
      </c>
      <c r="BO397" s="226" t="s">
        <v>58</v>
      </c>
      <c r="BP397" s="226" t="s">
        <v>25</v>
      </c>
    </row>
    <row r="398" spans="1:68" s="51" customFormat="1" ht="18">
      <c r="A398" s="48" t="str">
        <f>A392</f>
        <v>Grupo</v>
      </c>
      <c r="B398" s="49" t="s">
        <v>12</v>
      </c>
      <c r="C398" s="50" t="s">
        <v>2</v>
      </c>
      <c r="D398" s="97" t="s">
        <v>15</v>
      </c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119"/>
      <c r="U398" s="127">
        <f>SUM(Z398:AI400)</f>
        <v>0</v>
      </c>
      <c r="V398" s="127">
        <f>SUM(AL398:AU400)</f>
        <v>0</v>
      </c>
      <c r="W398" s="127">
        <f>SUM(AX398:BG400)</f>
        <v>0</v>
      </c>
      <c r="Y398" s="122">
        <v>4</v>
      </c>
      <c r="Z398" s="109">
        <f>1*IF(AND(Z397=C397,Y398=D400),1,0)</f>
        <v>0</v>
      </c>
      <c r="AA398" s="109">
        <f>3*IF(AND(AA397=C397,Y398=D400),1,0)</f>
        <v>0</v>
      </c>
      <c r="AB398" s="109">
        <f>6*IF(AND(AB397=C397,Y398=D400),1,0)</f>
        <v>0</v>
      </c>
      <c r="AC398" s="109">
        <f>10*IF(AND(AC397=C397,Y398=D400),1,0)</f>
        <v>0</v>
      </c>
      <c r="AD398" s="109">
        <f>15*IF(AND(AD397=C397,Y398=D400),1,0)</f>
        <v>0</v>
      </c>
      <c r="AE398" s="109">
        <f>21*IF(AND(AE397=C397,Y398=D400),1,0)</f>
        <v>0</v>
      </c>
      <c r="AF398" s="109">
        <f>28*IF(AND(AF397=C397,Y398=D400),1,0)</f>
        <v>0</v>
      </c>
      <c r="AG398" s="109">
        <f>36*IF(AND(AG397=C397,Y398=D400),1,0)</f>
        <v>0</v>
      </c>
      <c r="AH398" s="109">
        <f>45*IF(AND(AH397=C397,Y398=D400),1,0)</f>
        <v>0</v>
      </c>
      <c r="AI398" s="109">
        <f>55*IF(AND(AI397=C397,Y398=D400),1,0)</f>
        <v>0</v>
      </c>
      <c r="AJ398" s="124"/>
      <c r="AK398" s="109">
        <v>4</v>
      </c>
      <c r="AL398" s="109">
        <v>0</v>
      </c>
      <c r="AM398" s="109">
        <v>0</v>
      </c>
      <c r="AN398" s="109">
        <v>0</v>
      </c>
      <c r="AO398" s="109">
        <v>0</v>
      </c>
      <c r="AP398" s="109">
        <v>0</v>
      </c>
      <c r="AQ398" s="109">
        <v>0</v>
      </c>
      <c r="AR398" s="109">
        <v>0</v>
      </c>
      <c r="AS398" s="109">
        <v>0</v>
      </c>
      <c r="AT398" s="109">
        <v>0</v>
      </c>
      <c r="AU398" s="109">
        <v>0</v>
      </c>
      <c r="AV398" s="124"/>
      <c r="AW398" s="109">
        <v>4</v>
      </c>
      <c r="AX398" s="109">
        <v>0</v>
      </c>
      <c r="AY398" s="109">
        <v>0</v>
      </c>
      <c r="AZ398" s="109">
        <v>0</v>
      </c>
      <c r="BA398" s="109">
        <v>0</v>
      </c>
      <c r="BB398" s="109">
        <v>0</v>
      </c>
      <c r="BC398" s="109">
        <v>0</v>
      </c>
      <c r="BD398" s="109">
        <v>0</v>
      </c>
      <c r="BE398" s="109">
        <v>0</v>
      </c>
      <c r="BF398" s="109">
        <v>0</v>
      </c>
      <c r="BG398" s="109">
        <v>0</v>
      </c>
      <c r="BI398" s="176"/>
      <c r="BJ398" s="175">
        <f aca="true" t="shared" si="128" ref="BJ398:BP398">IF($D399="","",IF($D399=BJ397,"X",""))</f>
      </c>
      <c r="BK398" s="175">
        <f t="shared" si="128"/>
      </c>
      <c r="BL398" s="175">
        <f t="shared" si="128"/>
      </c>
      <c r="BM398" s="175">
        <f t="shared" si="128"/>
      </c>
      <c r="BN398" s="175">
        <f t="shared" si="128"/>
      </c>
      <c r="BO398" s="175">
        <f t="shared" si="128"/>
      </c>
      <c r="BP398" s="175">
        <f t="shared" si="128"/>
      </c>
    </row>
    <row r="399" spans="1:68" s="55" customFormat="1" ht="12.75">
      <c r="A399" s="52" t="str">
        <f>A393</f>
        <v>001</v>
      </c>
      <c r="B399" s="53">
        <f>IF(AND(C397&gt;=6,C397&lt;&gt;"",B$27&lt;&gt;""),B$27,"")</f>
      </c>
      <c r="C399" s="38">
        <f>IF(AND(C397&gt;0,C397&lt;&gt;"",C$27&lt;&gt;""),C$27,"")</f>
      </c>
      <c r="D399" s="201">
        <f>IF(AND(C397&gt;=6,B399&lt;&gt;"",C399&lt;&gt;""),CHOOSE(SUM(E399:S399)+1,"0","1","2","3","Quadra","Quina","SENA","Verifique","Verifique","Verifique","Verifique","Verifique","Verifique","Verifique","Verifique","Verifique"),"")</f>
      </c>
      <c r="E399" s="54">
        <f aca="true" t="shared" si="129" ref="E399:S399">IF(E398&lt;&gt;"",IF(SUMIF($E$27:$J$27,E398,$E$27:$J$27)=E398,1,0),0)</f>
        <v>0</v>
      </c>
      <c r="F399" s="54">
        <f t="shared" si="129"/>
        <v>0</v>
      </c>
      <c r="G399" s="54">
        <f t="shared" si="129"/>
        <v>0</v>
      </c>
      <c r="H399" s="54">
        <f t="shared" si="129"/>
        <v>0</v>
      </c>
      <c r="I399" s="54">
        <f t="shared" si="129"/>
        <v>0</v>
      </c>
      <c r="J399" s="54">
        <f t="shared" si="129"/>
        <v>0</v>
      </c>
      <c r="K399" s="54">
        <f t="shared" si="129"/>
        <v>0</v>
      </c>
      <c r="L399" s="54">
        <f t="shared" si="129"/>
        <v>0</v>
      </c>
      <c r="M399" s="54">
        <f t="shared" si="129"/>
        <v>0</v>
      </c>
      <c r="N399" s="54">
        <f t="shared" si="129"/>
        <v>0</v>
      </c>
      <c r="O399" s="54">
        <f t="shared" si="129"/>
        <v>0</v>
      </c>
      <c r="P399" s="54">
        <f t="shared" si="129"/>
        <v>0</v>
      </c>
      <c r="Q399" s="54">
        <f t="shared" si="129"/>
        <v>0</v>
      </c>
      <c r="R399" s="54">
        <f t="shared" si="129"/>
        <v>0</v>
      </c>
      <c r="S399" s="54">
        <f t="shared" si="129"/>
        <v>0</v>
      </c>
      <c r="T399" s="120"/>
      <c r="Y399" s="125">
        <v>5</v>
      </c>
      <c r="Z399" s="126">
        <v>0</v>
      </c>
      <c r="AA399" s="109">
        <f>5*IF(AND(AA397=C397,Y399=D400),1,0)</f>
        <v>0</v>
      </c>
      <c r="AB399" s="109">
        <f>15*IF(AND(AB397=C397,Y399=D400),1,0)</f>
        <v>0</v>
      </c>
      <c r="AC399" s="109">
        <f>30*IF(AND(AC397=C397,Y399=D400),1,0)</f>
        <v>0</v>
      </c>
      <c r="AD399" s="109">
        <f>50*IF(AND(AD397=C397,Y399=D400),1,0)</f>
        <v>0</v>
      </c>
      <c r="AE399" s="109">
        <f>75*IF(AND(AE397=C397,Y399=D400),1,0)</f>
        <v>0</v>
      </c>
      <c r="AF399" s="109">
        <f>105*IF(AND(AF397=C397,Y399=D400),1,0)</f>
        <v>0</v>
      </c>
      <c r="AG399" s="109">
        <f>140*IF(AND(AG397=C397,Y399=D400),1,0)</f>
        <v>0</v>
      </c>
      <c r="AH399" s="109">
        <f>180*IF(AND(AH397=C397,Y399=D400),1,0)</f>
        <v>0</v>
      </c>
      <c r="AI399" s="109">
        <f>225*IF(AND(AI397=C397,Y399=D400),1,0)</f>
        <v>0</v>
      </c>
      <c r="AJ399" s="126"/>
      <c r="AK399" s="126">
        <v>5</v>
      </c>
      <c r="AL399" s="109">
        <f>1*IF(AND(AL397=C397,AK399=D400),1,0)</f>
        <v>0</v>
      </c>
      <c r="AM399" s="109">
        <f>2*IF(AND(AM397=C397,AK399=D400),1,0)</f>
        <v>0</v>
      </c>
      <c r="AN399" s="109">
        <f>3*IF(AND(AN397=C397,AK399=D400),1,0)</f>
        <v>0</v>
      </c>
      <c r="AO399" s="109">
        <f>4*IF(AND(AO397=C397,AK399=D400),1,0)</f>
        <v>0</v>
      </c>
      <c r="AP399" s="109">
        <f>5*IF(AND(AP397=C397,AK399=D400),1,0)</f>
        <v>0</v>
      </c>
      <c r="AQ399" s="109">
        <f>6*IF(AND(AQ397=C397,AK399=D400),1,0)</f>
        <v>0</v>
      </c>
      <c r="AR399" s="109">
        <f>7*IF(AND(AR397=C397,AK399=D400),1,0)</f>
        <v>0</v>
      </c>
      <c r="AS399" s="109">
        <f>8*IF(AND(AS397=C397,AK399=D400),1,0)</f>
        <v>0</v>
      </c>
      <c r="AT399" s="109">
        <f>9*IF(AND(AT397=C397,AK399=D400),1,0)</f>
        <v>0</v>
      </c>
      <c r="AU399" s="109">
        <f>10*IF(AND(AU397=C397,AK399=D400),1,0)</f>
        <v>0</v>
      </c>
      <c r="AV399" s="126"/>
      <c r="AW399" s="126">
        <v>5</v>
      </c>
      <c r="AX399" s="109">
        <v>0</v>
      </c>
      <c r="AY399" s="109">
        <v>0</v>
      </c>
      <c r="AZ399" s="109">
        <v>0</v>
      </c>
      <c r="BA399" s="109">
        <v>0</v>
      </c>
      <c r="BB399" s="109">
        <v>0</v>
      </c>
      <c r="BC399" s="109">
        <v>0</v>
      </c>
      <c r="BD399" s="109">
        <v>0</v>
      </c>
      <c r="BE399" s="109">
        <v>0</v>
      </c>
      <c r="BF399" s="109">
        <v>0</v>
      </c>
      <c r="BG399" s="109">
        <v>0</v>
      </c>
      <c r="BI399" s="176"/>
      <c r="BJ399" s="176"/>
      <c r="BK399" s="176"/>
      <c r="BL399" s="176"/>
      <c r="BM399" s="176"/>
      <c r="BN399" s="176"/>
      <c r="BO399" s="176"/>
      <c r="BP399" s="176"/>
    </row>
    <row r="400" spans="1:59" ht="15">
      <c r="A400" s="56"/>
      <c r="B400" s="206" t="s">
        <v>62</v>
      </c>
      <c r="C400" s="208">
        <f>C394+1</f>
        <v>62</v>
      </c>
      <c r="D400" s="129">
        <f>SUM(E399:S399)</f>
        <v>0</v>
      </c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17"/>
      <c r="U400" s="82"/>
      <c r="V400" s="117"/>
      <c r="W400" s="117"/>
      <c r="Y400" s="122">
        <v>6</v>
      </c>
      <c r="Z400" s="108">
        <v>0</v>
      </c>
      <c r="AA400" s="109">
        <v>0</v>
      </c>
      <c r="AB400" s="109">
        <f>15*IF(AND(AB397=C397,Y400=D400),1,0)</f>
        <v>0</v>
      </c>
      <c r="AC400" s="109">
        <f>45*IF(AND(AC397=C397,Y400=D400),1,0)</f>
        <v>0</v>
      </c>
      <c r="AD400" s="109">
        <f>90*IF(AND(AD397=C397,Y400=D400),1,0)</f>
        <v>0</v>
      </c>
      <c r="AE400" s="109">
        <f>150*IF(AND(AE397=C397,Y400=D400),1,0)</f>
        <v>0</v>
      </c>
      <c r="AF400" s="109">
        <f>225*IF(AND(AF397=C397,Y400=D400),1,0)</f>
        <v>0</v>
      </c>
      <c r="AG400" s="109">
        <f>315*IF(AND(AG397=C397,Y400=D400),1,0)</f>
        <v>0</v>
      </c>
      <c r="AH400" s="109">
        <f>420*IF(AND(AH397=C397,Y400=D400),1,0)</f>
        <v>0</v>
      </c>
      <c r="AI400" s="109">
        <f>540*IF(AND(AI397=C397,Y400=D400),1,0)</f>
        <v>0</v>
      </c>
      <c r="AJ400" s="108"/>
      <c r="AK400" s="108">
        <v>6</v>
      </c>
      <c r="AL400" s="108">
        <v>0</v>
      </c>
      <c r="AM400" s="109">
        <f>6*IF(AND(AM397=C397,AK400=D400),1,0)</f>
        <v>0</v>
      </c>
      <c r="AN400" s="109">
        <f>12*IF(AND(AN397=C397,AK400=D400),1,0)</f>
        <v>0</v>
      </c>
      <c r="AO400" s="109">
        <f>18*IF(AND(AO397=C397,AK400=D400),1,0)</f>
        <v>0</v>
      </c>
      <c r="AP400" s="109">
        <f>24*IF(AND(AP397=C397,AK400=D400),1,0)</f>
        <v>0</v>
      </c>
      <c r="AQ400" s="109">
        <f>30*IF(AND(AQ397=C397,AK400=D400),1,0)</f>
        <v>0</v>
      </c>
      <c r="AR400" s="109">
        <f>36*IF(AND(AR397=C397,AK400=D400),1,0)</f>
        <v>0</v>
      </c>
      <c r="AS400" s="109">
        <f>42*IF(AND(AS397=C397,AK400=D400),1,0)</f>
        <v>0</v>
      </c>
      <c r="AT400" s="109">
        <f>48*IF(AND(AT397=C397,AK400=D400),1,0)</f>
        <v>0</v>
      </c>
      <c r="AU400" s="109">
        <f>54*IF(AND(AU397=C397,AK400=D400),1,0)</f>
        <v>0</v>
      </c>
      <c r="AV400" s="108"/>
      <c r="AW400" s="108">
        <v>6</v>
      </c>
      <c r="AX400" s="109">
        <f>1*IF(AND(AX397=C397,AW400=D400),1,0)</f>
        <v>0</v>
      </c>
      <c r="AY400" s="109">
        <f>1*IF(AND(AY397=C397,AW400=D400),1,0)</f>
        <v>0</v>
      </c>
      <c r="AZ400" s="109">
        <f>1*IF(AND(AZ397=C397,AW400=D400),1,0)</f>
        <v>0</v>
      </c>
      <c r="BA400" s="109">
        <f>1*IF(AND(BA397=C397,AW400=D400),1,0)</f>
        <v>0</v>
      </c>
      <c r="BB400" s="109">
        <f>1*IF(AND(BB397=C397,AW400=D400),1,0)</f>
        <v>0</v>
      </c>
      <c r="BC400" s="109">
        <f>1*IF(AND(BC397=C397,AW400=D400),1,0)</f>
        <v>0</v>
      </c>
      <c r="BD400" s="109">
        <f>1*IF(AND(BD397=C397,AW400=D400),1,0)</f>
        <v>0</v>
      </c>
      <c r="BE400" s="109">
        <f>1*IF(AND(BE397=C397,AW400=D400),1,0)</f>
        <v>0</v>
      </c>
      <c r="BF400" s="109">
        <f>1*IF(AND(BF397=C397,AW400=D400),1,0)</f>
        <v>0</v>
      </c>
      <c r="BG400" s="109">
        <f>1*IF(AND(BG397=C397,AW400=D400),1,0)</f>
        <v>0</v>
      </c>
    </row>
    <row r="401" spans="1:57" ht="12.75">
      <c r="A401" s="30"/>
      <c r="B401" s="31"/>
      <c r="T401" s="32"/>
      <c r="W401" s="92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I401" s="106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U401" s="80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</row>
    <row r="402" spans="1:20" ht="12.75">
      <c r="A402" s="30"/>
      <c r="B402" s="31"/>
      <c r="C402" s="41"/>
      <c r="D402" s="104"/>
      <c r="E402" s="41"/>
      <c r="F402" s="41"/>
      <c r="G402" s="41"/>
      <c r="T402" s="32"/>
    </row>
    <row r="403" spans="1:68" s="47" customFormat="1" ht="23.25">
      <c r="A403" s="42"/>
      <c r="B403" s="43">
        <f>IF(COUNTIF(E404:S404,"&gt;0")&gt;=6,"Cartão com","")</f>
      </c>
      <c r="C403" s="44">
        <f>IF(COUNTIF(E404:S404,"&gt;0")&gt;=6,COUNTIF(E404:S404,"&gt;0"),"")</f>
      </c>
      <c r="D403" s="102">
        <f>IF(COUNTIF(E404:S404,"&gt;0")&gt;=6,"dezenas","")</f>
      </c>
      <c r="E403" s="45">
        <v>1</v>
      </c>
      <c r="F403" s="46">
        <v>2</v>
      </c>
      <c r="G403" s="46">
        <v>3</v>
      </c>
      <c r="H403" s="45">
        <v>4</v>
      </c>
      <c r="I403" s="45">
        <v>5</v>
      </c>
      <c r="J403" s="45">
        <v>6</v>
      </c>
      <c r="K403" s="45">
        <v>7</v>
      </c>
      <c r="L403" s="45">
        <v>8</v>
      </c>
      <c r="M403" s="45">
        <v>9</v>
      </c>
      <c r="N403" s="45">
        <v>10</v>
      </c>
      <c r="O403" s="45">
        <v>11</v>
      </c>
      <c r="P403" s="45">
        <v>12</v>
      </c>
      <c r="Q403" s="45">
        <v>13</v>
      </c>
      <c r="R403" s="45">
        <v>14</v>
      </c>
      <c r="S403" s="45">
        <v>15</v>
      </c>
      <c r="T403" s="118"/>
      <c r="U403" s="128" t="s">
        <v>23</v>
      </c>
      <c r="V403" s="128" t="s">
        <v>24</v>
      </c>
      <c r="W403" s="128" t="s">
        <v>25</v>
      </c>
      <c r="Y403" s="121" t="s">
        <v>32</v>
      </c>
      <c r="Z403" s="122">
        <v>6</v>
      </c>
      <c r="AA403" s="122">
        <v>7</v>
      </c>
      <c r="AB403" s="122">
        <v>8</v>
      </c>
      <c r="AC403" s="122">
        <v>9</v>
      </c>
      <c r="AD403" s="122">
        <v>10</v>
      </c>
      <c r="AE403" s="122">
        <v>11</v>
      </c>
      <c r="AF403" s="122">
        <v>12</v>
      </c>
      <c r="AG403" s="122">
        <v>13</v>
      </c>
      <c r="AH403" s="122">
        <v>14</v>
      </c>
      <c r="AI403" s="122">
        <v>15</v>
      </c>
      <c r="AJ403" s="123"/>
      <c r="AK403" s="121" t="s">
        <v>33</v>
      </c>
      <c r="AL403" s="108">
        <v>6</v>
      </c>
      <c r="AM403" s="108">
        <v>7</v>
      </c>
      <c r="AN403" s="108">
        <v>8</v>
      </c>
      <c r="AO403" s="108">
        <v>9</v>
      </c>
      <c r="AP403" s="108">
        <v>10</v>
      </c>
      <c r="AQ403" s="108">
        <v>11</v>
      </c>
      <c r="AR403" s="108">
        <v>12</v>
      </c>
      <c r="AS403" s="108">
        <v>13</v>
      </c>
      <c r="AT403" s="108">
        <v>14</v>
      </c>
      <c r="AU403" s="108">
        <v>15</v>
      </c>
      <c r="AV403" s="123"/>
      <c r="AW403" s="121" t="s">
        <v>34</v>
      </c>
      <c r="AX403" s="108">
        <v>6</v>
      </c>
      <c r="AY403" s="108">
        <v>7</v>
      </c>
      <c r="AZ403" s="108">
        <v>8</v>
      </c>
      <c r="BA403" s="108">
        <v>9</v>
      </c>
      <c r="BB403" s="108">
        <v>10</v>
      </c>
      <c r="BC403" s="108">
        <v>11</v>
      </c>
      <c r="BD403" s="108">
        <v>12</v>
      </c>
      <c r="BE403" s="108">
        <v>13</v>
      </c>
      <c r="BF403" s="108">
        <v>14</v>
      </c>
      <c r="BG403" s="108">
        <v>15</v>
      </c>
      <c r="BI403" s="174" t="s">
        <v>54</v>
      </c>
      <c r="BJ403" s="226" t="s">
        <v>69</v>
      </c>
      <c r="BK403" s="226" t="s">
        <v>70</v>
      </c>
      <c r="BL403" s="226" t="s">
        <v>71</v>
      </c>
      <c r="BM403" s="226" t="s">
        <v>72</v>
      </c>
      <c r="BN403" s="226" t="s">
        <v>57</v>
      </c>
      <c r="BO403" s="226" t="s">
        <v>58</v>
      </c>
      <c r="BP403" s="226" t="s">
        <v>25</v>
      </c>
    </row>
    <row r="404" spans="1:68" s="51" customFormat="1" ht="18">
      <c r="A404" s="48" t="str">
        <f>A398</f>
        <v>Grupo</v>
      </c>
      <c r="B404" s="49" t="s">
        <v>12</v>
      </c>
      <c r="C404" s="50" t="s">
        <v>2</v>
      </c>
      <c r="D404" s="97" t="s">
        <v>15</v>
      </c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119"/>
      <c r="U404" s="127">
        <f>SUM(Z404:AI406)</f>
        <v>0</v>
      </c>
      <c r="V404" s="127">
        <f>SUM(AL404:AU406)</f>
        <v>0</v>
      </c>
      <c r="W404" s="127">
        <f>SUM(AX404:BG406)</f>
        <v>0</v>
      </c>
      <c r="Y404" s="122">
        <v>4</v>
      </c>
      <c r="Z404" s="109">
        <f>1*IF(AND(Z403=C403,Y404=D406),1,0)</f>
        <v>0</v>
      </c>
      <c r="AA404" s="109">
        <f>3*IF(AND(AA403=C403,Y404=D406),1,0)</f>
        <v>0</v>
      </c>
      <c r="AB404" s="109">
        <f>6*IF(AND(AB403=C403,Y404=D406),1,0)</f>
        <v>0</v>
      </c>
      <c r="AC404" s="109">
        <f>10*IF(AND(AC403=C403,Y404=D406),1,0)</f>
        <v>0</v>
      </c>
      <c r="AD404" s="109">
        <f>15*IF(AND(AD403=C403,Y404=D406),1,0)</f>
        <v>0</v>
      </c>
      <c r="AE404" s="109">
        <f>21*IF(AND(AE403=C403,Y404=D406),1,0)</f>
        <v>0</v>
      </c>
      <c r="AF404" s="109">
        <f>28*IF(AND(AF403=C403,Y404=D406),1,0)</f>
        <v>0</v>
      </c>
      <c r="AG404" s="109">
        <f>36*IF(AND(AG403=C403,Y404=D406),1,0)</f>
        <v>0</v>
      </c>
      <c r="AH404" s="109">
        <f>45*IF(AND(AH403=C403,Y404=D406),1,0)</f>
        <v>0</v>
      </c>
      <c r="AI404" s="109">
        <f>55*IF(AND(AI403=C403,Y404=D406),1,0)</f>
        <v>0</v>
      </c>
      <c r="AJ404" s="124"/>
      <c r="AK404" s="109">
        <v>4</v>
      </c>
      <c r="AL404" s="109">
        <v>0</v>
      </c>
      <c r="AM404" s="109">
        <v>0</v>
      </c>
      <c r="AN404" s="109">
        <v>0</v>
      </c>
      <c r="AO404" s="109">
        <v>0</v>
      </c>
      <c r="AP404" s="109">
        <v>0</v>
      </c>
      <c r="AQ404" s="109">
        <v>0</v>
      </c>
      <c r="AR404" s="109">
        <v>0</v>
      </c>
      <c r="AS404" s="109">
        <v>0</v>
      </c>
      <c r="AT404" s="109">
        <v>0</v>
      </c>
      <c r="AU404" s="109">
        <v>0</v>
      </c>
      <c r="AV404" s="124"/>
      <c r="AW404" s="109">
        <v>4</v>
      </c>
      <c r="AX404" s="109">
        <v>0</v>
      </c>
      <c r="AY404" s="109">
        <v>0</v>
      </c>
      <c r="AZ404" s="109">
        <v>0</v>
      </c>
      <c r="BA404" s="109">
        <v>0</v>
      </c>
      <c r="BB404" s="109">
        <v>0</v>
      </c>
      <c r="BC404" s="109">
        <v>0</v>
      </c>
      <c r="BD404" s="109">
        <v>0</v>
      </c>
      <c r="BE404" s="109">
        <v>0</v>
      </c>
      <c r="BF404" s="109">
        <v>0</v>
      </c>
      <c r="BG404" s="109">
        <v>0</v>
      </c>
      <c r="BI404" s="176"/>
      <c r="BJ404" s="175">
        <f aca="true" t="shared" si="130" ref="BJ404:BP404">IF($D405="","",IF($D405=BJ403,"X",""))</f>
      </c>
      <c r="BK404" s="175">
        <f t="shared" si="130"/>
      </c>
      <c r="BL404" s="175">
        <f t="shared" si="130"/>
      </c>
      <c r="BM404" s="175">
        <f t="shared" si="130"/>
      </c>
      <c r="BN404" s="175">
        <f t="shared" si="130"/>
      </c>
      <c r="BO404" s="175">
        <f t="shared" si="130"/>
      </c>
      <c r="BP404" s="175">
        <f t="shared" si="130"/>
      </c>
    </row>
    <row r="405" spans="1:68" s="55" customFormat="1" ht="12.75">
      <c r="A405" s="52" t="str">
        <f>A399</f>
        <v>001</v>
      </c>
      <c r="B405" s="53">
        <f>IF(AND(C403&gt;=6,C403&lt;&gt;"",B$27&lt;&gt;""),B$27,"")</f>
      </c>
      <c r="C405" s="38">
        <f>IF(AND(C403&gt;0,C403&lt;&gt;"",C$27&lt;&gt;""),C$27,"")</f>
      </c>
      <c r="D405" s="201">
        <f>IF(AND(C403&gt;=6,B405&lt;&gt;"",C405&lt;&gt;""),CHOOSE(SUM(E405:S405)+1,"0","1","2","3","Quadra","Quina","SENA","Verifique","Verifique","Verifique","Verifique","Verifique","Verifique","Verifique","Verifique","Verifique"),"")</f>
      </c>
      <c r="E405" s="54">
        <f aca="true" t="shared" si="131" ref="E405:S405">IF(E404&lt;&gt;"",IF(SUMIF($E$27:$J$27,E404,$E$27:$J$27)=E404,1,0),0)</f>
        <v>0</v>
      </c>
      <c r="F405" s="54">
        <f t="shared" si="131"/>
        <v>0</v>
      </c>
      <c r="G405" s="54">
        <f t="shared" si="131"/>
        <v>0</v>
      </c>
      <c r="H405" s="54">
        <f t="shared" si="131"/>
        <v>0</v>
      </c>
      <c r="I405" s="54">
        <f t="shared" si="131"/>
        <v>0</v>
      </c>
      <c r="J405" s="54">
        <f t="shared" si="131"/>
        <v>0</v>
      </c>
      <c r="K405" s="54">
        <f t="shared" si="131"/>
        <v>0</v>
      </c>
      <c r="L405" s="54">
        <f t="shared" si="131"/>
        <v>0</v>
      </c>
      <c r="M405" s="54">
        <f t="shared" si="131"/>
        <v>0</v>
      </c>
      <c r="N405" s="54">
        <f t="shared" si="131"/>
        <v>0</v>
      </c>
      <c r="O405" s="54">
        <f t="shared" si="131"/>
        <v>0</v>
      </c>
      <c r="P405" s="54">
        <f t="shared" si="131"/>
        <v>0</v>
      </c>
      <c r="Q405" s="54">
        <f t="shared" si="131"/>
        <v>0</v>
      </c>
      <c r="R405" s="54">
        <f t="shared" si="131"/>
        <v>0</v>
      </c>
      <c r="S405" s="54">
        <f t="shared" si="131"/>
        <v>0</v>
      </c>
      <c r="T405" s="120"/>
      <c r="Y405" s="125">
        <v>5</v>
      </c>
      <c r="Z405" s="126">
        <v>0</v>
      </c>
      <c r="AA405" s="109">
        <f>5*IF(AND(AA403=C403,Y405=D406),1,0)</f>
        <v>0</v>
      </c>
      <c r="AB405" s="109">
        <f>15*IF(AND(AB403=C403,Y405=D406),1,0)</f>
        <v>0</v>
      </c>
      <c r="AC405" s="109">
        <f>30*IF(AND(AC403=C403,Y405=D406),1,0)</f>
        <v>0</v>
      </c>
      <c r="AD405" s="109">
        <f>50*IF(AND(AD403=C403,Y405=D406),1,0)</f>
        <v>0</v>
      </c>
      <c r="AE405" s="109">
        <f>75*IF(AND(AE403=C403,Y405=D406),1,0)</f>
        <v>0</v>
      </c>
      <c r="AF405" s="109">
        <f>105*IF(AND(AF403=C403,Y405=D406),1,0)</f>
        <v>0</v>
      </c>
      <c r="AG405" s="109">
        <f>140*IF(AND(AG403=C403,Y405=D406),1,0)</f>
        <v>0</v>
      </c>
      <c r="AH405" s="109">
        <f>180*IF(AND(AH403=C403,Y405=D406),1,0)</f>
        <v>0</v>
      </c>
      <c r="AI405" s="109">
        <f>225*IF(AND(AI403=C403,Y405=D406),1,0)</f>
        <v>0</v>
      </c>
      <c r="AJ405" s="126"/>
      <c r="AK405" s="126">
        <v>5</v>
      </c>
      <c r="AL405" s="109">
        <f>1*IF(AND(AL403=C403,AK405=D406),1,0)</f>
        <v>0</v>
      </c>
      <c r="AM405" s="109">
        <f>2*IF(AND(AM403=C403,AK405=D406),1,0)</f>
        <v>0</v>
      </c>
      <c r="AN405" s="109">
        <f>3*IF(AND(AN403=C403,AK405=D406),1,0)</f>
        <v>0</v>
      </c>
      <c r="AO405" s="109">
        <f>4*IF(AND(AO403=C403,AK405=D406),1,0)</f>
        <v>0</v>
      </c>
      <c r="AP405" s="109">
        <f>5*IF(AND(AP403=C403,AK405=D406),1,0)</f>
        <v>0</v>
      </c>
      <c r="AQ405" s="109">
        <f>6*IF(AND(AQ403=C403,AK405=D406),1,0)</f>
        <v>0</v>
      </c>
      <c r="AR405" s="109">
        <f>7*IF(AND(AR403=C403,AK405=D406),1,0)</f>
        <v>0</v>
      </c>
      <c r="AS405" s="109">
        <f>8*IF(AND(AS403=C403,AK405=D406),1,0)</f>
        <v>0</v>
      </c>
      <c r="AT405" s="109">
        <f>9*IF(AND(AT403=C403,AK405=D406),1,0)</f>
        <v>0</v>
      </c>
      <c r="AU405" s="109">
        <f>10*IF(AND(AU403=C403,AK405=D406),1,0)</f>
        <v>0</v>
      </c>
      <c r="AV405" s="126"/>
      <c r="AW405" s="126">
        <v>5</v>
      </c>
      <c r="AX405" s="109">
        <v>0</v>
      </c>
      <c r="AY405" s="109">
        <v>0</v>
      </c>
      <c r="AZ405" s="109">
        <v>0</v>
      </c>
      <c r="BA405" s="109">
        <v>0</v>
      </c>
      <c r="BB405" s="109">
        <v>0</v>
      </c>
      <c r="BC405" s="109">
        <v>0</v>
      </c>
      <c r="BD405" s="109">
        <v>0</v>
      </c>
      <c r="BE405" s="109">
        <v>0</v>
      </c>
      <c r="BF405" s="109">
        <v>0</v>
      </c>
      <c r="BG405" s="109">
        <v>0</v>
      </c>
      <c r="BI405" s="176"/>
      <c r="BJ405" s="176"/>
      <c r="BK405" s="176"/>
      <c r="BL405" s="176"/>
      <c r="BM405" s="176"/>
      <c r="BN405" s="176"/>
      <c r="BO405" s="176"/>
      <c r="BP405" s="176"/>
    </row>
    <row r="406" spans="1:59" ht="15">
      <c r="A406" s="56"/>
      <c r="B406" s="206" t="s">
        <v>62</v>
      </c>
      <c r="C406" s="208">
        <f>C400+1</f>
        <v>63</v>
      </c>
      <c r="D406" s="129">
        <f>SUM(E405:S405)</f>
        <v>0</v>
      </c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17"/>
      <c r="U406" s="82"/>
      <c r="V406" s="117"/>
      <c r="W406" s="117"/>
      <c r="Y406" s="122">
        <v>6</v>
      </c>
      <c r="Z406" s="108">
        <v>0</v>
      </c>
      <c r="AA406" s="109">
        <v>0</v>
      </c>
      <c r="AB406" s="109">
        <f>15*IF(AND(AB403=C403,Y406=D406),1,0)</f>
        <v>0</v>
      </c>
      <c r="AC406" s="109">
        <f>45*IF(AND(AC403=C403,Y406=D406),1,0)</f>
        <v>0</v>
      </c>
      <c r="AD406" s="109">
        <f>90*IF(AND(AD403=C403,Y406=D406),1,0)</f>
        <v>0</v>
      </c>
      <c r="AE406" s="109">
        <f>150*IF(AND(AE403=C403,Y406=D406),1,0)</f>
        <v>0</v>
      </c>
      <c r="AF406" s="109">
        <f>225*IF(AND(AF403=C403,Y406=D406),1,0)</f>
        <v>0</v>
      </c>
      <c r="AG406" s="109">
        <f>315*IF(AND(AG403=C403,Y406=D406),1,0)</f>
        <v>0</v>
      </c>
      <c r="AH406" s="109">
        <f>420*IF(AND(AH403=C403,Y406=D406),1,0)</f>
        <v>0</v>
      </c>
      <c r="AI406" s="109">
        <f>540*IF(AND(AI403=C403,Y406=D406),1,0)</f>
        <v>0</v>
      </c>
      <c r="AJ406" s="108"/>
      <c r="AK406" s="108">
        <v>6</v>
      </c>
      <c r="AL406" s="108">
        <v>0</v>
      </c>
      <c r="AM406" s="109">
        <f>6*IF(AND(AM403=C403,AK406=D406),1,0)</f>
        <v>0</v>
      </c>
      <c r="AN406" s="109">
        <f>12*IF(AND(AN403=C403,AK406=D406),1,0)</f>
        <v>0</v>
      </c>
      <c r="AO406" s="109">
        <f>18*IF(AND(AO403=C403,AK406=D406),1,0)</f>
        <v>0</v>
      </c>
      <c r="AP406" s="109">
        <f>24*IF(AND(AP403=C403,AK406=D406),1,0)</f>
        <v>0</v>
      </c>
      <c r="AQ406" s="109">
        <f>30*IF(AND(AQ403=C403,AK406=D406),1,0)</f>
        <v>0</v>
      </c>
      <c r="AR406" s="109">
        <f>36*IF(AND(AR403=C403,AK406=D406),1,0)</f>
        <v>0</v>
      </c>
      <c r="AS406" s="109">
        <f>42*IF(AND(AS403=C403,AK406=D406),1,0)</f>
        <v>0</v>
      </c>
      <c r="AT406" s="109">
        <f>48*IF(AND(AT403=C403,AK406=D406),1,0)</f>
        <v>0</v>
      </c>
      <c r="AU406" s="109">
        <f>54*IF(AND(AU403=C403,AK406=D406),1,0)</f>
        <v>0</v>
      </c>
      <c r="AV406" s="108"/>
      <c r="AW406" s="108">
        <v>6</v>
      </c>
      <c r="AX406" s="109">
        <f>1*IF(AND(AX403=C403,AW406=D406),1,0)</f>
        <v>0</v>
      </c>
      <c r="AY406" s="109">
        <f>1*IF(AND(AY403=C403,AW406=D406),1,0)</f>
        <v>0</v>
      </c>
      <c r="AZ406" s="109">
        <f>1*IF(AND(AZ403=C403,AW406=D406),1,0)</f>
        <v>0</v>
      </c>
      <c r="BA406" s="109">
        <f>1*IF(AND(BA403=C403,AW406=D406),1,0)</f>
        <v>0</v>
      </c>
      <c r="BB406" s="109">
        <f>1*IF(AND(BB403=C403,AW406=D406),1,0)</f>
        <v>0</v>
      </c>
      <c r="BC406" s="109">
        <f>1*IF(AND(BC403=C403,AW406=D406),1,0)</f>
        <v>0</v>
      </c>
      <c r="BD406" s="109">
        <f>1*IF(AND(BD403=C403,AW406=D406),1,0)</f>
        <v>0</v>
      </c>
      <c r="BE406" s="109">
        <f>1*IF(AND(BE403=C403,AW406=D406),1,0)</f>
        <v>0</v>
      </c>
      <c r="BF406" s="109">
        <f>1*IF(AND(BF403=C403,AW406=D406),1,0)</f>
        <v>0</v>
      </c>
      <c r="BG406" s="109">
        <f>1*IF(AND(BG403=C403,AW406=D406),1,0)</f>
        <v>0</v>
      </c>
    </row>
    <row r="407" spans="1:57" ht="12.75">
      <c r="A407" s="30"/>
      <c r="B407" s="31"/>
      <c r="T407" s="32"/>
      <c r="W407" s="92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I407" s="106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U407" s="80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</row>
    <row r="408" spans="1:20" ht="12.75">
      <c r="A408" s="30"/>
      <c r="B408" s="31"/>
      <c r="C408" s="41"/>
      <c r="D408" s="104"/>
      <c r="E408" s="41"/>
      <c r="F408" s="41"/>
      <c r="G408" s="41"/>
      <c r="T408" s="32"/>
    </row>
    <row r="409" spans="1:68" s="47" customFormat="1" ht="23.25">
      <c r="A409" s="42"/>
      <c r="B409" s="43">
        <f>IF(COUNTIF(E410:S410,"&gt;0")&gt;=6,"Cartão com","")</f>
      </c>
      <c r="C409" s="44">
        <f>IF(COUNTIF(E410:S410,"&gt;0")&gt;=6,COUNTIF(E410:S410,"&gt;0"),"")</f>
      </c>
      <c r="D409" s="102">
        <f>IF(COUNTIF(E410:S410,"&gt;0")&gt;=6,"dezenas","")</f>
      </c>
      <c r="E409" s="45">
        <v>1</v>
      </c>
      <c r="F409" s="46">
        <v>2</v>
      </c>
      <c r="G409" s="46">
        <v>3</v>
      </c>
      <c r="H409" s="45">
        <v>4</v>
      </c>
      <c r="I409" s="45">
        <v>5</v>
      </c>
      <c r="J409" s="45">
        <v>6</v>
      </c>
      <c r="K409" s="45">
        <v>7</v>
      </c>
      <c r="L409" s="45">
        <v>8</v>
      </c>
      <c r="M409" s="45">
        <v>9</v>
      </c>
      <c r="N409" s="45">
        <v>10</v>
      </c>
      <c r="O409" s="45">
        <v>11</v>
      </c>
      <c r="P409" s="45">
        <v>12</v>
      </c>
      <c r="Q409" s="45">
        <v>13</v>
      </c>
      <c r="R409" s="45">
        <v>14</v>
      </c>
      <c r="S409" s="45">
        <v>15</v>
      </c>
      <c r="T409" s="118"/>
      <c r="U409" s="128" t="s">
        <v>23</v>
      </c>
      <c r="V409" s="128" t="s">
        <v>24</v>
      </c>
      <c r="W409" s="128" t="s">
        <v>25</v>
      </c>
      <c r="Y409" s="121" t="s">
        <v>32</v>
      </c>
      <c r="Z409" s="122">
        <v>6</v>
      </c>
      <c r="AA409" s="122">
        <v>7</v>
      </c>
      <c r="AB409" s="122">
        <v>8</v>
      </c>
      <c r="AC409" s="122">
        <v>9</v>
      </c>
      <c r="AD409" s="122">
        <v>10</v>
      </c>
      <c r="AE409" s="122">
        <v>11</v>
      </c>
      <c r="AF409" s="122">
        <v>12</v>
      </c>
      <c r="AG409" s="122">
        <v>13</v>
      </c>
      <c r="AH409" s="122">
        <v>14</v>
      </c>
      <c r="AI409" s="122">
        <v>15</v>
      </c>
      <c r="AJ409" s="123"/>
      <c r="AK409" s="121" t="s">
        <v>33</v>
      </c>
      <c r="AL409" s="108">
        <v>6</v>
      </c>
      <c r="AM409" s="108">
        <v>7</v>
      </c>
      <c r="AN409" s="108">
        <v>8</v>
      </c>
      <c r="AO409" s="108">
        <v>9</v>
      </c>
      <c r="AP409" s="108">
        <v>10</v>
      </c>
      <c r="AQ409" s="108">
        <v>11</v>
      </c>
      <c r="AR409" s="108">
        <v>12</v>
      </c>
      <c r="AS409" s="108">
        <v>13</v>
      </c>
      <c r="AT409" s="108">
        <v>14</v>
      </c>
      <c r="AU409" s="108">
        <v>15</v>
      </c>
      <c r="AV409" s="123"/>
      <c r="AW409" s="121" t="s">
        <v>34</v>
      </c>
      <c r="AX409" s="108">
        <v>6</v>
      </c>
      <c r="AY409" s="108">
        <v>7</v>
      </c>
      <c r="AZ409" s="108">
        <v>8</v>
      </c>
      <c r="BA409" s="108">
        <v>9</v>
      </c>
      <c r="BB409" s="108">
        <v>10</v>
      </c>
      <c r="BC409" s="108">
        <v>11</v>
      </c>
      <c r="BD409" s="108">
        <v>12</v>
      </c>
      <c r="BE409" s="108">
        <v>13</v>
      </c>
      <c r="BF409" s="108">
        <v>14</v>
      </c>
      <c r="BG409" s="108">
        <v>15</v>
      </c>
      <c r="BI409" s="174" t="s">
        <v>54</v>
      </c>
      <c r="BJ409" s="226" t="s">
        <v>69</v>
      </c>
      <c r="BK409" s="226" t="s">
        <v>70</v>
      </c>
      <c r="BL409" s="226" t="s">
        <v>71</v>
      </c>
      <c r="BM409" s="226" t="s">
        <v>72</v>
      </c>
      <c r="BN409" s="226" t="s">
        <v>57</v>
      </c>
      <c r="BO409" s="226" t="s">
        <v>58</v>
      </c>
      <c r="BP409" s="226" t="s">
        <v>25</v>
      </c>
    </row>
    <row r="410" spans="1:68" s="51" customFormat="1" ht="18">
      <c r="A410" s="48" t="str">
        <f>A404</f>
        <v>Grupo</v>
      </c>
      <c r="B410" s="49" t="s">
        <v>12</v>
      </c>
      <c r="C410" s="50" t="s">
        <v>2</v>
      </c>
      <c r="D410" s="97" t="s">
        <v>15</v>
      </c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119"/>
      <c r="U410" s="127">
        <f>SUM(Z410:AI412)</f>
        <v>0</v>
      </c>
      <c r="V410" s="127">
        <f>SUM(AL410:AU412)</f>
        <v>0</v>
      </c>
      <c r="W410" s="127">
        <f>SUM(AX410:BG412)</f>
        <v>0</v>
      </c>
      <c r="Y410" s="122">
        <v>4</v>
      </c>
      <c r="Z410" s="109">
        <f>1*IF(AND(Z409=C409,Y410=D412),1,0)</f>
        <v>0</v>
      </c>
      <c r="AA410" s="109">
        <f>3*IF(AND(AA409=C409,Y410=D412),1,0)</f>
        <v>0</v>
      </c>
      <c r="AB410" s="109">
        <f>6*IF(AND(AB409=C409,Y410=D412),1,0)</f>
        <v>0</v>
      </c>
      <c r="AC410" s="109">
        <f>10*IF(AND(AC409=C409,Y410=D412),1,0)</f>
        <v>0</v>
      </c>
      <c r="AD410" s="109">
        <f>15*IF(AND(AD409=C409,Y410=D412),1,0)</f>
        <v>0</v>
      </c>
      <c r="AE410" s="109">
        <f>21*IF(AND(AE409=C409,Y410=D412),1,0)</f>
        <v>0</v>
      </c>
      <c r="AF410" s="109">
        <f>28*IF(AND(AF409=C409,Y410=D412),1,0)</f>
        <v>0</v>
      </c>
      <c r="AG410" s="109">
        <f>36*IF(AND(AG409=C409,Y410=D412),1,0)</f>
        <v>0</v>
      </c>
      <c r="AH410" s="109">
        <f>45*IF(AND(AH409=C409,Y410=D412),1,0)</f>
        <v>0</v>
      </c>
      <c r="AI410" s="109">
        <f>55*IF(AND(AI409=C409,Y410=D412),1,0)</f>
        <v>0</v>
      </c>
      <c r="AJ410" s="124"/>
      <c r="AK410" s="109">
        <v>4</v>
      </c>
      <c r="AL410" s="109">
        <v>0</v>
      </c>
      <c r="AM410" s="109">
        <v>0</v>
      </c>
      <c r="AN410" s="109">
        <v>0</v>
      </c>
      <c r="AO410" s="109">
        <v>0</v>
      </c>
      <c r="AP410" s="109">
        <v>0</v>
      </c>
      <c r="AQ410" s="109">
        <v>0</v>
      </c>
      <c r="AR410" s="109">
        <v>0</v>
      </c>
      <c r="AS410" s="109">
        <v>0</v>
      </c>
      <c r="AT410" s="109">
        <v>0</v>
      </c>
      <c r="AU410" s="109">
        <v>0</v>
      </c>
      <c r="AV410" s="124"/>
      <c r="AW410" s="109">
        <v>4</v>
      </c>
      <c r="AX410" s="109">
        <v>0</v>
      </c>
      <c r="AY410" s="109">
        <v>0</v>
      </c>
      <c r="AZ410" s="109">
        <v>0</v>
      </c>
      <c r="BA410" s="109">
        <v>0</v>
      </c>
      <c r="BB410" s="109">
        <v>0</v>
      </c>
      <c r="BC410" s="109">
        <v>0</v>
      </c>
      <c r="BD410" s="109">
        <v>0</v>
      </c>
      <c r="BE410" s="109">
        <v>0</v>
      </c>
      <c r="BF410" s="109">
        <v>0</v>
      </c>
      <c r="BG410" s="109">
        <v>0</v>
      </c>
      <c r="BI410" s="176"/>
      <c r="BJ410" s="175">
        <f aca="true" t="shared" si="132" ref="BJ410:BP410">IF($D411="","",IF($D411=BJ409,"X",""))</f>
      </c>
      <c r="BK410" s="175">
        <f t="shared" si="132"/>
      </c>
      <c r="BL410" s="175">
        <f t="shared" si="132"/>
      </c>
      <c r="BM410" s="175">
        <f t="shared" si="132"/>
      </c>
      <c r="BN410" s="175">
        <f t="shared" si="132"/>
      </c>
      <c r="BO410" s="175">
        <f t="shared" si="132"/>
      </c>
      <c r="BP410" s="175">
        <f t="shared" si="132"/>
      </c>
    </row>
    <row r="411" spans="1:68" s="55" customFormat="1" ht="12.75">
      <c r="A411" s="52" t="str">
        <f>A405</f>
        <v>001</v>
      </c>
      <c r="B411" s="53">
        <f>IF(AND(C409&gt;=6,C409&lt;&gt;"",B$27&lt;&gt;""),B$27,"")</f>
      </c>
      <c r="C411" s="38">
        <f>IF(AND(C409&gt;0,C409&lt;&gt;"",C$27&lt;&gt;""),C$27,"")</f>
      </c>
      <c r="D411" s="201">
        <f>IF(AND(C409&gt;=6,B411&lt;&gt;"",C411&lt;&gt;""),CHOOSE(SUM(E411:S411)+1,"0","1","2","3","Quadra","Quina","SENA","Verifique","Verifique","Verifique","Verifique","Verifique","Verifique","Verifique","Verifique","Verifique"),"")</f>
      </c>
      <c r="E411" s="54">
        <f aca="true" t="shared" si="133" ref="E411:S411">IF(E410&lt;&gt;"",IF(SUMIF($E$27:$J$27,E410,$E$27:$J$27)=E410,1,0),0)</f>
        <v>0</v>
      </c>
      <c r="F411" s="54">
        <f t="shared" si="133"/>
        <v>0</v>
      </c>
      <c r="G411" s="54">
        <f t="shared" si="133"/>
        <v>0</v>
      </c>
      <c r="H411" s="54">
        <f t="shared" si="133"/>
        <v>0</v>
      </c>
      <c r="I411" s="54">
        <f t="shared" si="133"/>
        <v>0</v>
      </c>
      <c r="J411" s="54">
        <f t="shared" si="133"/>
        <v>0</v>
      </c>
      <c r="K411" s="54">
        <f t="shared" si="133"/>
        <v>0</v>
      </c>
      <c r="L411" s="54">
        <f t="shared" si="133"/>
        <v>0</v>
      </c>
      <c r="M411" s="54">
        <f t="shared" si="133"/>
        <v>0</v>
      </c>
      <c r="N411" s="54">
        <f t="shared" si="133"/>
        <v>0</v>
      </c>
      <c r="O411" s="54">
        <f t="shared" si="133"/>
        <v>0</v>
      </c>
      <c r="P411" s="54">
        <f t="shared" si="133"/>
        <v>0</v>
      </c>
      <c r="Q411" s="54">
        <f t="shared" si="133"/>
        <v>0</v>
      </c>
      <c r="R411" s="54">
        <f t="shared" si="133"/>
        <v>0</v>
      </c>
      <c r="S411" s="54">
        <f t="shared" si="133"/>
        <v>0</v>
      </c>
      <c r="T411" s="120"/>
      <c r="Y411" s="125">
        <v>5</v>
      </c>
      <c r="Z411" s="126">
        <v>0</v>
      </c>
      <c r="AA411" s="109">
        <f>5*IF(AND(AA409=C409,Y411=D412),1,0)</f>
        <v>0</v>
      </c>
      <c r="AB411" s="109">
        <f>15*IF(AND(AB409=C409,Y411=D412),1,0)</f>
        <v>0</v>
      </c>
      <c r="AC411" s="109">
        <f>30*IF(AND(AC409=C409,Y411=D412),1,0)</f>
        <v>0</v>
      </c>
      <c r="AD411" s="109">
        <f>50*IF(AND(AD409=C409,Y411=D412),1,0)</f>
        <v>0</v>
      </c>
      <c r="AE411" s="109">
        <f>75*IF(AND(AE409=C409,Y411=D412),1,0)</f>
        <v>0</v>
      </c>
      <c r="AF411" s="109">
        <f>105*IF(AND(AF409=C409,Y411=D412),1,0)</f>
        <v>0</v>
      </c>
      <c r="AG411" s="109">
        <f>140*IF(AND(AG409=C409,Y411=D412),1,0)</f>
        <v>0</v>
      </c>
      <c r="AH411" s="109">
        <f>180*IF(AND(AH409=C409,Y411=D412),1,0)</f>
        <v>0</v>
      </c>
      <c r="AI411" s="109">
        <f>225*IF(AND(AI409=C409,Y411=D412),1,0)</f>
        <v>0</v>
      </c>
      <c r="AJ411" s="126"/>
      <c r="AK411" s="126">
        <v>5</v>
      </c>
      <c r="AL411" s="109">
        <f>1*IF(AND(AL409=C409,AK411=D412),1,0)</f>
        <v>0</v>
      </c>
      <c r="AM411" s="109">
        <f>2*IF(AND(AM409=C409,AK411=D412),1,0)</f>
        <v>0</v>
      </c>
      <c r="AN411" s="109">
        <f>3*IF(AND(AN409=C409,AK411=D412),1,0)</f>
        <v>0</v>
      </c>
      <c r="AO411" s="109">
        <f>4*IF(AND(AO409=C409,AK411=D412),1,0)</f>
        <v>0</v>
      </c>
      <c r="AP411" s="109">
        <f>5*IF(AND(AP409=C409,AK411=D412),1,0)</f>
        <v>0</v>
      </c>
      <c r="AQ411" s="109">
        <f>6*IF(AND(AQ409=C409,AK411=D412),1,0)</f>
        <v>0</v>
      </c>
      <c r="AR411" s="109">
        <f>7*IF(AND(AR409=C409,AK411=D412),1,0)</f>
        <v>0</v>
      </c>
      <c r="AS411" s="109">
        <f>8*IF(AND(AS409=C409,AK411=D412),1,0)</f>
        <v>0</v>
      </c>
      <c r="AT411" s="109">
        <f>9*IF(AND(AT409=C409,AK411=D412),1,0)</f>
        <v>0</v>
      </c>
      <c r="AU411" s="109">
        <f>10*IF(AND(AU409=C409,AK411=D412),1,0)</f>
        <v>0</v>
      </c>
      <c r="AV411" s="126"/>
      <c r="AW411" s="126">
        <v>5</v>
      </c>
      <c r="AX411" s="109">
        <v>0</v>
      </c>
      <c r="AY411" s="109">
        <v>0</v>
      </c>
      <c r="AZ411" s="109">
        <v>0</v>
      </c>
      <c r="BA411" s="109">
        <v>0</v>
      </c>
      <c r="BB411" s="109">
        <v>0</v>
      </c>
      <c r="BC411" s="109">
        <v>0</v>
      </c>
      <c r="BD411" s="109">
        <v>0</v>
      </c>
      <c r="BE411" s="109">
        <v>0</v>
      </c>
      <c r="BF411" s="109">
        <v>0</v>
      </c>
      <c r="BG411" s="109">
        <v>0</v>
      </c>
      <c r="BI411" s="176"/>
      <c r="BJ411" s="176"/>
      <c r="BK411" s="176"/>
      <c r="BL411" s="176"/>
      <c r="BM411" s="176"/>
      <c r="BN411" s="176"/>
      <c r="BO411" s="176"/>
      <c r="BP411" s="176"/>
    </row>
    <row r="412" spans="1:59" ht="15">
      <c r="A412" s="56"/>
      <c r="B412" s="206" t="s">
        <v>62</v>
      </c>
      <c r="C412" s="208">
        <f>C406+1</f>
        <v>64</v>
      </c>
      <c r="D412" s="129">
        <f>SUM(E411:S411)</f>
        <v>0</v>
      </c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17"/>
      <c r="U412" s="82"/>
      <c r="V412" s="117"/>
      <c r="W412" s="117"/>
      <c r="Y412" s="122">
        <v>6</v>
      </c>
      <c r="Z412" s="108">
        <v>0</v>
      </c>
      <c r="AA412" s="109">
        <v>0</v>
      </c>
      <c r="AB412" s="109">
        <f>15*IF(AND(AB409=C409,Y412=D412),1,0)</f>
        <v>0</v>
      </c>
      <c r="AC412" s="109">
        <f>45*IF(AND(AC409=C409,Y412=D412),1,0)</f>
        <v>0</v>
      </c>
      <c r="AD412" s="109">
        <f>90*IF(AND(AD409=C409,Y412=D412),1,0)</f>
        <v>0</v>
      </c>
      <c r="AE412" s="109">
        <f>150*IF(AND(AE409=C409,Y412=D412),1,0)</f>
        <v>0</v>
      </c>
      <c r="AF412" s="109">
        <f>225*IF(AND(AF409=C409,Y412=D412),1,0)</f>
        <v>0</v>
      </c>
      <c r="AG412" s="109">
        <f>315*IF(AND(AG409=C409,Y412=D412),1,0)</f>
        <v>0</v>
      </c>
      <c r="AH412" s="109">
        <f>420*IF(AND(AH409=C409,Y412=D412),1,0)</f>
        <v>0</v>
      </c>
      <c r="AI412" s="109">
        <f>540*IF(AND(AI409=C409,Y412=D412),1,0)</f>
        <v>0</v>
      </c>
      <c r="AJ412" s="108"/>
      <c r="AK412" s="108">
        <v>6</v>
      </c>
      <c r="AL412" s="108">
        <v>0</v>
      </c>
      <c r="AM412" s="109">
        <f>6*IF(AND(AM409=C409,AK412=D412),1,0)</f>
        <v>0</v>
      </c>
      <c r="AN412" s="109">
        <f>12*IF(AND(AN409=C409,AK412=D412),1,0)</f>
        <v>0</v>
      </c>
      <c r="AO412" s="109">
        <f>18*IF(AND(AO409=C409,AK412=D412),1,0)</f>
        <v>0</v>
      </c>
      <c r="AP412" s="109">
        <f>24*IF(AND(AP409=C409,AK412=D412),1,0)</f>
        <v>0</v>
      </c>
      <c r="AQ412" s="109">
        <f>30*IF(AND(AQ409=C409,AK412=D412),1,0)</f>
        <v>0</v>
      </c>
      <c r="AR412" s="109">
        <f>36*IF(AND(AR409=C409,AK412=D412),1,0)</f>
        <v>0</v>
      </c>
      <c r="AS412" s="109">
        <f>42*IF(AND(AS409=C409,AK412=D412),1,0)</f>
        <v>0</v>
      </c>
      <c r="AT412" s="109">
        <f>48*IF(AND(AT409=C409,AK412=D412),1,0)</f>
        <v>0</v>
      </c>
      <c r="AU412" s="109">
        <f>54*IF(AND(AU409=C409,AK412=D412),1,0)</f>
        <v>0</v>
      </c>
      <c r="AV412" s="108"/>
      <c r="AW412" s="108">
        <v>6</v>
      </c>
      <c r="AX412" s="109">
        <f>1*IF(AND(AX409=C409,AW412=D412),1,0)</f>
        <v>0</v>
      </c>
      <c r="AY412" s="109">
        <f>1*IF(AND(AY409=C409,AW412=D412),1,0)</f>
        <v>0</v>
      </c>
      <c r="AZ412" s="109">
        <f>1*IF(AND(AZ409=C409,AW412=D412),1,0)</f>
        <v>0</v>
      </c>
      <c r="BA412" s="109">
        <f>1*IF(AND(BA409=C409,AW412=D412),1,0)</f>
        <v>0</v>
      </c>
      <c r="BB412" s="109">
        <f>1*IF(AND(BB409=C409,AW412=D412),1,0)</f>
        <v>0</v>
      </c>
      <c r="BC412" s="109">
        <f>1*IF(AND(BC409=C409,AW412=D412),1,0)</f>
        <v>0</v>
      </c>
      <c r="BD412" s="109">
        <f>1*IF(AND(BD409=C409,AW412=D412),1,0)</f>
        <v>0</v>
      </c>
      <c r="BE412" s="109">
        <f>1*IF(AND(BE409=C409,AW412=D412),1,0)</f>
        <v>0</v>
      </c>
      <c r="BF412" s="109">
        <f>1*IF(AND(BF409=C409,AW412=D412),1,0)</f>
        <v>0</v>
      </c>
      <c r="BG412" s="109">
        <f>1*IF(AND(BG409=C409,AW412=D412),1,0)</f>
        <v>0</v>
      </c>
    </row>
    <row r="413" spans="1:57" ht="12.75">
      <c r="A413" s="30"/>
      <c r="B413" s="31"/>
      <c r="T413" s="32"/>
      <c r="W413" s="92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I413" s="106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U413" s="80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</row>
    <row r="414" spans="1:20" ht="12.75">
      <c r="A414" s="30"/>
      <c r="B414" s="31"/>
      <c r="C414" s="41"/>
      <c r="D414" s="104"/>
      <c r="E414" s="41"/>
      <c r="F414" s="41"/>
      <c r="G414" s="41"/>
      <c r="T414" s="32"/>
    </row>
    <row r="415" spans="1:68" s="47" customFormat="1" ht="23.25">
      <c r="A415" s="42"/>
      <c r="B415" s="43">
        <f>IF(COUNTIF(E416:S416,"&gt;0")&gt;=6,"Cartão com","")</f>
      </c>
      <c r="C415" s="44">
        <f>IF(COUNTIF(E416:S416,"&gt;0")&gt;=6,COUNTIF(E416:S416,"&gt;0"),"")</f>
      </c>
      <c r="D415" s="102">
        <f>IF(COUNTIF(E416:S416,"&gt;0")&gt;=6,"dezenas","")</f>
      </c>
      <c r="E415" s="45">
        <v>1</v>
      </c>
      <c r="F415" s="46">
        <v>2</v>
      </c>
      <c r="G415" s="46">
        <v>3</v>
      </c>
      <c r="H415" s="45">
        <v>4</v>
      </c>
      <c r="I415" s="45">
        <v>5</v>
      </c>
      <c r="J415" s="45">
        <v>6</v>
      </c>
      <c r="K415" s="45">
        <v>7</v>
      </c>
      <c r="L415" s="45">
        <v>8</v>
      </c>
      <c r="M415" s="45">
        <v>9</v>
      </c>
      <c r="N415" s="45">
        <v>10</v>
      </c>
      <c r="O415" s="45">
        <v>11</v>
      </c>
      <c r="P415" s="45">
        <v>12</v>
      </c>
      <c r="Q415" s="45">
        <v>13</v>
      </c>
      <c r="R415" s="45">
        <v>14</v>
      </c>
      <c r="S415" s="45">
        <v>15</v>
      </c>
      <c r="T415" s="118"/>
      <c r="U415" s="128" t="s">
        <v>23</v>
      </c>
      <c r="V415" s="128" t="s">
        <v>24</v>
      </c>
      <c r="W415" s="128" t="s">
        <v>25</v>
      </c>
      <c r="Y415" s="121" t="s">
        <v>32</v>
      </c>
      <c r="Z415" s="122">
        <v>6</v>
      </c>
      <c r="AA415" s="122">
        <v>7</v>
      </c>
      <c r="AB415" s="122">
        <v>8</v>
      </c>
      <c r="AC415" s="122">
        <v>9</v>
      </c>
      <c r="AD415" s="122">
        <v>10</v>
      </c>
      <c r="AE415" s="122">
        <v>11</v>
      </c>
      <c r="AF415" s="122">
        <v>12</v>
      </c>
      <c r="AG415" s="122">
        <v>13</v>
      </c>
      <c r="AH415" s="122">
        <v>14</v>
      </c>
      <c r="AI415" s="122">
        <v>15</v>
      </c>
      <c r="AJ415" s="123"/>
      <c r="AK415" s="121" t="s">
        <v>33</v>
      </c>
      <c r="AL415" s="108">
        <v>6</v>
      </c>
      <c r="AM415" s="108">
        <v>7</v>
      </c>
      <c r="AN415" s="108">
        <v>8</v>
      </c>
      <c r="AO415" s="108">
        <v>9</v>
      </c>
      <c r="AP415" s="108">
        <v>10</v>
      </c>
      <c r="AQ415" s="108">
        <v>11</v>
      </c>
      <c r="AR415" s="108">
        <v>12</v>
      </c>
      <c r="AS415" s="108">
        <v>13</v>
      </c>
      <c r="AT415" s="108">
        <v>14</v>
      </c>
      <c r="AU415" s="108">
        <v>15</v>
      </c>
      <c r="AV415" s="123"/>
      <c r="AW415" s="121" t="s">
        <v>34</v>
      </c>
      <c r="AX415" s="108">
        <v>6</v>
      </c>
      <c r="AY415" s="108">
        <v>7</v>
      </c>
      <c r="AZ415" s="108">
        <v>8</v>
      </c>
      <c r="BA415" s="108">
        <v>9</v>
      </c>
      <c r="BB415" s="108">
        <v>10</v>
      </c>
      <c r="BC415" s="108">
        <v>11</v>
      </c>
      <c r="BD415" s="108">
        <v>12</v>
      </c>
      <c r="BE415" s="108">
        <v>13</v>
      </c>
      <c r="BF415" s="108">
        <v>14</v>
      </c>
      <c r="BG415" s="108">
        <v>15</v>
      </c>
      <c r="BI415" s="174" t="s">
        <v>54</v>
      </c>
      <c r="BJ415" s="226" t="s">
        <v>69</v>
      </c>
      <c r="BK415" s="226" t="s">
        <v>70</v>
      </c>
      <c r="BL415" s="226" t="s">
        <v>71</v>
      </c>
      <c r="BM415" s="226" t="s">
        <v>72</v>
      </c>
      <c r="BN415" s="226" t="s">
        <v>57</v>
      </c>
      <c r="BO415" s="226" t="s">
        <v>58</v>
      </c>
      <c r="BP415" s="226" t="s">
        <v>25</v>
      </c>
    </row>
    <row r="416" spans="1:68" s="51" customFormat="1" ht="18">
      <c r="A416" s="48" t="str">
        <f>A410</f>
        <v>Grupo</v>
      </c>
      <c r="B416" s="49" t="s">
        <v>12</v>
      </c>
      <c r="C416" s="50" t="s">
        <v>2</v>
      </c>
      <c r="D416" s="97" t="s">
        <v>15</v>
      </c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119"/>
      <c r="U416" s="127">
        <f>SUM(Z416:AI418)</f>
        <v>0</v>
      </c>
      <c r="V416" s="127">
        <f>SUM(AL416:AU418)</f>
        <v>0</v>
      </c>
      <c r="W416" s="127">
        <f>SUM(AX416:BG418)</f>
        <v>0</v>
      </c>
      <c r="Y416" s="122">
        <v>4</v>
      </c>
      <c r="Z416" s="109">
        <f>1*IF(AND(Z415=C415,Y416=D418),1,0)</f>
        <v>0</v>
      </c>
      <c r="AA416" s="109">
        <f>3*IF(AND(AA415=C415,Y416=D418),1,0)</f>
        <v>0</v>
      </c>
      <c r="AB416" s="109">
        <f>6*IF(AND(AB415=C415,Y416=D418),1,0)</f>
        <v>0</v>
      </c>
      <c r="AC416" s="109">
        <f>10*IF(AND(AC415=C415,Y416=D418),1,0)</f>
        <v>0</v>
      </c>
      <c r="AD416" s="109">
        <f>15*IF(AND(AD415=C415,Y416=D418),1,0)</f>
        <v>0</v>
      </c>
      <c r="AE416" s="109">
        <f>21*IF(AND(AE415=C415,Y416=D418),1,0)</f>
        <v>0</v>
      </c>
      <c r="AF416" s="109">
        <f>28*IF(AND(AF415=C415,Y416=D418),1,0)</f>
        <v>0</v>
      </c>
      <c r="AG416" s="109">
        <f>36*IF(AND(AG415=C415,Y416=D418),1,0)</f>
        <v>0</v>
      </c>
      <c r="AH416" s="109">
        <f>45*IF(AND(AH415=C415,Y416=D418),1,0)</f>
        <v>0</v>
      </c>
      <c r="AI416" s="109">
        <f>55*IF(AND(AI415=C415,Y416=D418),1,0)</f>
        <v>0</v>
      </c>
      <c r="AJ416" s="124"/>
      <c r="AK416" s="109">
        <v>4</v>
      </c>
      <c r="AL416" s="109">
        <v>0</v>
      </c>
      <c r="AM416" s="109">
        <v>0</v>
      </c>
      <c r="AN416" s="109">
        <v>0</v>
      </c>
      <c r="AO416" s="109">
        <v>0</v>
      </c>
      <c r="AP416" s="109">
        <v>0</v>
      </c>
      <c r="AQ416" s="109">
        <v>0</v>
      </c>
      <c r="AR416" s="109">
        <v>0</v>
      </c>
      <c r="AS416" s="109">
        <v>0</v>
      </c>
      <c r="AT416" s="109">
        <v>0</v>
      </c>
      <c r="AU416" s="109">
        <v>0</v>
      </c>
      <c r="AV416" s="124"/>
      <c r="AW416" s="109">
        <v>4</v>
      </c>
      <c r="AX416" s="109">
        <v>0</v>
      </c>
      <c r="AY416" s="109">
        <v>0</v>
      </c>
      <c r="AZ416" s="109">
        <v>0</v>
      </c>
      <c r="BA416" s="109">
        <v>0</v>
      </c>
      <c r="BB416" s="109">
        <v>0</v>
      </c>
      <c r="BC416" s="109">
        <v>0</v>
      </c>
      <c r="BD416" s="109">
        <v>0</v>
      </c>
      <c r="BE416" s="109">
        <v>0</v>
      </c>
      <c r="BF416" s="109">
        <v>0</v>
      </c>
      <c r="BG416" s="109">
        <v>0</v>
      </c>
      <c r="BI416" s="176"/>
      <c r="BJ416" s="175">
        <f aca="true" t="shared" si="134" ref="BJ416:BP416">IF($D417="","",IF($D417=BJ415,"X",""))</f>
      </c>
      <c r="BK416" s="175">
        <f t="shared" si="134"/>
      </c>
      <c r="BL416" s="175">
        <f t="shared" si="134"/>
      </c>
      <c r="BM416" s="175">
        <f t="shared" si="134"/>
      </c>
      <c r="BN416" s="175">
        <f t="shared" si="134"/>
      </c>
      <c r="BO416" s="175">
        <f t="shared" si="134"/>
      </c>
      <c r="BP416" s="175">
        <f t="shared" si="134"/>
      </c>
    </row>
    <row r="417" spans="1:68" s="55" customFormat="1" ht="12.75">
      <c r="A417" s="52" t="str">
        <f>A411</f>
        <v>001</v>
      </c>
      <c r="B417" s="53">
        <f>IF(AND(C415&gt;=6,C415&lt;&gt;"",B$27&lt;&gt;""),B$27,"")</f>
      </c>
      <c r="C417" s="38">
        <f>IF(AND(C415&gt;0,C415&lt;&gt;"",C$27&lt;&gt;""),C$27,"")</f>
      </c>
      <c r="D417" s="201">
        <f>IF(AND(C415&gt;=6,B417&lt;&gt;"",C417&lt;&gt;""),CHOOSE(SUM(E417:S417)+1,"0","1","2","3","Quadra","Quina","SENA","Verifique","Verifique","Verifique","Verifique","Verifique","Verifique","Verifique","Verifique","Verifique"),"")</f>
      </c>
      <c r="E417" s="54">
        <f aca="true" t="shared" si="135" ref="E417:S417">IF(E416&lt;&gt;"",IF(SUMIF($E$27:$J$27,E416,$E$27:$J$27)=E416,1,0),0)</f>
        <v>0</v>
      </c>
      <c r="F417" s="54">
        <f t="shared" si="135"/>
        <v>0</v>
      </c>
      <c r="G417" s="54">
        <f t="shared" si="135"/>
        <v>0</v>
      </c>
      <c r="H417" s="54">
        <f t="shared" si="135"/>
        <v>0</v>
      </c>
      <c r="I417" s="54">
        <f t="shared" si="135"/>
        <v>0</v>
      </c>
      <c r="J417" s="54">
        <f t="shared" si="135"/>
        <v>0</v>
      </c>
      <c r="K417" s="54">
        <f t="shared" si="135"/>
        <v>0</v>
      </c>
      <c r="L417" s="54">
        <f t="shared" si="135"/>
        <v>0</v>
      </c>
      <c r="M417" s="54">
        <f t="shared" si="135"/>
        <v>0</v>
      </c>
      <c r="N417" s="54">
        <f t="shared" si="135"/>
        <v>0</v>
      </c>
      <c r="O417" s="54">
        <f t="shared" si="135"/>
        <v>0</v>
      </c>
      <c r="P417" s="54">
        <f t="shared" si="135"/>
        <v>0</v>
      </c>
      <c r="Q417" s="54">
        <f t="shared" si="135"/>
        <v>0</v>
      </c>
      <c r="R417" s="54">
        <f t="shared" si="135"/>
        <v>0</v>
      </c>
      <c r="S417" s="54">
        <f t="shared" si="135"/>
        <v>0</v>
      </c>
      <c r="T417" s="120"/>
      <c r="Y417" s="125">
        <v>5</v>
      </c>
      <c r="Z417" s="126">
        <v>0</v>
      </c>
      <c r="AA417" s="109">
        <f>5*IF(AND(AA415=C415,Y417=D418),1,0)</f>
        <v>0</v>
      </c>
      <c r="AB417" s="109">
        <f>15*IF(AND(AB415=C415,Y417=D418),1,0)</f>
        <v>0</v>
      </c>
      <c r="AC417" s="109">
        <f>30*IF(AND(AC415=C415,Y417=D418),1,0)</f>
        <v>0</v>
      </c>
      <c r="AD417" s="109">
        <f>50*IF(AND(AD415=C415,Y417=D418),1,0)</f>
        <v>0</v>
      </c>
      <c r="AE417" s="109">
        <f>75*IF(AND(AE415=C415,Y417=D418),1,0)</f>
        <v>0</v>
      </c>
      <c r="AF417" s="109">
        <f>105*IF(AND(AF415=C415,Y417=D418),1,0)</f>
        <v>0</v>
      </c>
      <c r="AG417" s="109">
        <f>140*IF(AND(AG415=C415,Y417=D418),1,0)</f>
        <v>0</v>
      </c>
      <c r="AH417" s="109">
        <f>180*IF(AND(AH415=C415,Y417=D418),1,0)</f>
        <v>0</v>
      </c>
      <c r="AI417" s="109">
        <f>225*IF(AND(AI415=C415,Y417=D418),1,0)</f>
        <v>0</v>
      </c>
      <c r="AJ417" s="126"/>
      <c r="AK417" s="126">
        <v>5</v>
      </c>
      <c r="AL417" s="109">
        <f>1*IF(AND(AL415=C415,AK417=D418),1,0)</f>
        <v>0</v>
      </c>
      <c r="AM417" s="109">
        <f>2*IF(AND(AM415=C415,AK417=D418),1,0)</f>
        <v>0</v>
      </c>
      <c r="AN417" s="109">
        <f>3*IF(AND(AN415=C415,AK417=D418),1,0)</f>
        <v>0</v>
      </c>
      <c r="AO417" s="109">
        <f>4*IF(AND(AO415=C415,AK417=D418),1,0)</f>
        <v>0</v>
      </c>
      <c r="AP417" s="109">
        <f>5*IF(AND(AP415=C415,AK417=D418),1,0)</f>
        <v>0</v>
      </c>
      <c r="AQ417" s="109">
        <f>6*IF(AND(AQ415=C415,AK417=D418),1,0)</f>
        <v>0</v>
      </c>
      <c r="AR417" s="109">
        <f>7*IF(AND(AR415=C415,AK417=D418),1,0)</f>
        <v>0</v>
      </c>
      <c r="AS417" s="109">
        <f>8*IF(AND(AS415=C415,AK417=D418),1,0)</f>
        <v>0</v>
      </c>
      <c r="AT417" s="109">
        <f>9*IF(AND(AT415=C415,AK417=D418),1,0)</f>
        <v>0</v>
      </c>
      <c r="AU417" s="109">
        <f>10*IF(AND(AU415=C415,AK417=D418),1,0)</f>
        <v>0</v>
      </c>
      <c r="AV417" s="126"/>
      <c r="AW417" s="126">
        <v>5</v>
      </c>
      <c r="AX417" s="109">
        <v>0</v>
      </c>
      <c r="AY417" s="109">
        <v>0</v>
      </c>
      <c r="AZ417" s="109">
        <v>0</v>
      </c>
      <c r="BA417" s="109">
        <v>0</v>
      </c>
      <c r="BB417" s="109">
        <v>0</v>
      </c>
      <c r="BC417" s="109">
        <v>0</v>
      </c>
      <c r="BD417" s="109">
        <v>0</v>
      </c>
      <c r="BE417" s="109">
        <v>0</v>
      </c>
      <c r="BF417" s="109">
        <v>0</v>
      </c>
      <c r="BG417" s="109">
        <v>0</v>
      </c>
      <c r="BI417" s="176"/>
      <c r="BJ417" s="176"/>
      <c r="BK417" s="176"/>
      <c r="BL417" s="176"/>
      <c r="BM417" s="176"/>
      <c r="BN417" s="176"/>
      <c r="BO417" s="176"/>
      <c r="BP417" s="176"/>
    </row>
    <row r="418" spans="1:59" ht="15">
      <c r="A418" s="56"/>
      <c r="B418" s="206" t="s">
        <v>62</v>
      </c>
      <c r="C418" s="208">
        <f>C412+1</f>
        <v>65</v>
      </c>
      <c r="D418" s="129">
        <f>SUM(E417:S417)</f>
        <v>0</v>
      </c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17"/>
      <c r="U418" s="82"/>
      <c r="V418" s="117"/>
      <c r="W418" s="117"/>
      <c r="Y418" s="122">
        <v>6</v>
      </c>
      <c r="Z418" s="108">
        <v>0</v>
      </c>
      <c r="AA418" s="109">
        <v>0</v>
      </c>
      <c r="AB418" s="109">
        <f>15*IF(AND(AB415=C415,Y418=D418),1,0)</f>
        <v>0</v>
      </c>
      <c r="AC418" s="109">
        <f>45*IF(AND(AC415=C415,Y418=D418),1,0)</f>
        <v>0</v>
      </c>
      <c r="AD418" s="109">
        <f>90*IF(AND(AD415=C415,Y418=D418),1,0)</f>
        <v>0</v>
      </c>
      <c r="AE418" s="109">
        <f>150*IF(AND(AE415=C415,Y418=D418),1,0)</f>
        <v>0</v>
      </c>
      <c r="AF418" s="109">
        <f>225*IF(AND(AF415=C415,Y418=D418),1,0)</f>
        <v>0</v>
      </c>
      <c r="AG418" s="109">
        <f>315*IF(AND(AG415=C415,Y418=D418),1,0)</f>
        <v>0</v>
      </c>
      <c r="AH418" s="109">
        <f>420*IF(AND(AH415=C415,Y418=D418),1,0)</f>
        <v>0</v>
      </c>
      <c r="AI418" s="109">
        <f>540*IF(AND(AI415=C415,Y418=D418),1,0)</f>
        <v>0</v>
      </c>
      <c r="AJ418" s="108"/>
      <c r="AK418" s="108">
        <v>6</v>
      </c>
      <c r="AL418" s="108">
        <v>0</v>
      </c>
      <c r="AM418" s="109">
        <f>6*IF(AND(AM415=C415,AK418=D418),1,0)</f>
        <v>0</v>
      </c>
      <c r="AN418" s="109">
        <f>12*IF(AND(AN415=C415,AK418=D418),1,0)</f>
        <v>0</v>
      </c>
      <c r="AO418" s="109">
        <f>18*IF(AND(AO415=C415,AK418=D418),1,0)</f>
        <v>0</v>
      </c>
      <c r="AP418" s="109">
        <f>24*IF(AND(AP415=C415,AK418=D418),1,0)</f>
        <v>0</v>
      </c>
      <c r="AQ418" s="109">
        <f>30*IF(AND(AQ415=C415,AK418=D418),1,0)</f>
        <v>0</v>
      </c>
      <c r="AR418" s="109">
        <f>36*IF(AND(AR415=C415,AK418=D418),1,0)</f>
        <v>0</v>
      </c>
      <c r="AS418" s="109">
        <f>42*IF(AND(AS415=C415,AK418=D418),1,0)</f>
        <v>0</v>
      </c>
      <c r="AT418" s="109">
        <f>48*IF(AND(AT415=C415,AK418=D418),1,0)</f>
        <v>0</v>
      </c>
      <c r="AU418" s="109">
        <f>54*IF(AND(AU415=C415,AK418=D418),1,0)</f>
        <v>0</v>
      </c>
      <c r="AV418" s="108"/>
      <c r="AW418" s="108">
        <v>6</v>
      </c>
      <c r="AX418" s="109">
        <f>1*IF(AND(AX415=C415,AW418=D418),1,0)</f>
        <v>0</v>
      </c>
      <c r="AY418" s="109">
        <f>1*IF(AND(AY415=C415,AW418=D418),1,0)</f>
        <v>0</v>
      </c>
      <c r="AZ418" s="109">
        <f>1*IF(AND(AZ415=C415,AW418=D418),1,0)</f>
        <v>0</v>
      </c>
      <c r="BA418" s="109">
        <f>1*IF(AND(BA415=C415,AW418=D418),1,0)</f>
        <v>0</v>
      </c>
      <c r="BB418" s="109">
        <f>1*IF(AND(BB415=C415,AW418=D418),1,0)</f>
        <v>0</v>
      </c>
      <c r="BC418" s="109">
        <f>1*IF(AND(BC415=C415,AW418=D418),1,0)</f>
        <v>0</v>
      </c>
      <c r="BD418" s="109">
        <f>1*IF(AND(BD415=C415,AW418=D418),1,0)</f>
        <v>0</v>
      </c>
      <c r="BE418" s="109">
        <f>1*IF(AND(BE415=C415,AW418=D418),1,0)</f>
        <v>0</v>
      </c>
      <c r="BF418" s="109">
        <f>1*IF(AND(BF415=C415,AW418=D418),1,0)</f>
        <v>0</v>
      </c>
      <c r="BG418" s="109">
        <f>1*IF(AND(BG415=C415,AW418=D418),1,0)</f>
        <v>0</v>
      </c>
    </row>
    <row r="419" spans="1:57" ht="12.75">
      <c r="A419" s="30"/>
      <c r="B419" s="31"/>
      <c r="T419" s="32"/>
      <c r="W419" s="92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I419" s="106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U419" s="80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</row>
    <row r="420" spans="1:20" ht="12.75">
      <c r="A420" s="30"/>
      <c r="B420" s="31"/>
      <c r="C420" s="41"/>
      <c r="D420" s="104"/>
      <c r="E420" s="41"/>
      <c r="F420" s="41"/>
      <c r="G420" s="41"/>
      <c r="T420" s="32"/>
    </row>
    <row r="421" spans="1:68" s="47" customFormat="1" ht="23.25">
      <c r="A421" s="42"/>
      <c r="B421" s="43">
        <f>IF(COUNTIF(E422:S422,"&gt;0")&gt;=6,"Cartão com","")</f>
      </c>
      <c r="C421" s="44">
        <f>IF(COUNTIF(E422:S422,"&gt;0")&gt;=6,COUNTIF(E422:S422,"&gt;0"),"")</f>
      </c>
      <c r="D421" s="102">
        <f>IF(COUNTIF(E422:S422,"&gt;0")&gt;=6,"dezenas","")</f>
      </c>
      <c r="E421" s="45">
        <v>1</v>
      </c>
      <c r="F421" s="46">
        <v>2</v>
      </c>
      <c r="G421" s="46">
        <v>3</v>
      </c>
      <c r="H421" s="45">
        <v>4</v>
      </c>
      <c r="I421" s="45">
        <v>5</v>
      </c>
      <c r="J421" s="45">
        <v>6</v>
      </c>
      <c r="K421" s="45">
        <v>7</v>
      </c>
      <c r="L421" s="45">
        <v>8</v>
      </c>
      <c r="M421" s="45">
        <v>9</v>
      </c>
      <c r="N421" s="45">
        <v>10</v>
      </c>
      <c r="O421" s="45">
        <v>11</v>
      </c>
      <c r="P421" s="45">
        <v>12</v>
      </c>
      <c r="Q421" s="45">
        <v>13</v>
      </c>
      <c r="R421" s="45">
        <v>14</v>
      </c>
      <c r="S421" s="45">
        <v>15</v>
      </c>
      <c r="T421" s="118"/>
      <c r="U421" s="128" t="s">
        <v>23</v>
      </c>
      <c r="V421" s="128" t="s">
        <v>24</v>
      </c>
      <c r="W421" s="128" t="s">
        <v>25</v>
      </c>
      <c r="Y421" s="121" t="s">
        <v>32</v>
      </c>
      <c r="Z421" s="122">
        <v>6</v>
      </c>
      <c r="AA421" s="122">
        <v>7</v>
      </c>
      <c r="AB421" s="122">
        <v>8</v>
      </c>
      <c r="AC421" s="122">
        <v>9</v>
      </c>
      <c r="AD421" s="122">
        <v>10</v>
      </c>
      <c r="AE421" s="122">
        <v>11</v>
      </c>
      <c r="AF421" s="122">
        <v>12</v>
      </c>
      <c r="AG421" s="122">
        <v>13</v>
      </c>
      <c r="AH421" s="122">
        <v>14</v>
      </c>
      <c r="AI421" s="122">
        <v>15</v>
      </c>
      <c r="AJ421" s="123"/>
      <c r="AK421" s="121" t="s">
        <v>33</v>
      </c>
      <c r="AL421" s="108">
        <v>6</v>
      </c>
      <c r="AM421" s="108">
        <v>7</v>
      </c>
      <c r="AN421" s="108">
        <v>8</v>
      </c>
      <c r="AO421" s="108">
        <v>9</v>
      </c>
      <c r="AP421" s="108">
        <v>10</v>
      </c>
      <c r="AQ421" s="108">
        <v>11</v>
      </c>
      <c r="AR421" s="108">
        <v>12</v>
      </c>
      <c r="AS421" s="108">
        <v>13</v>
      </c>
      <c r="AT421" s="108">
        <v>14</v>
      </c>
      <c r="AU421" s="108">
        <v>15</v>
      </c>
      <c r="AV421" s="123"/>
      <c r="AW421" s="121" t="s">
        <v>34</v>
      </c>
      <c r="AX421" s="108">
        <v>6</v>
      </c>
      <c r="AY421" s="108">
        <v>7</v>
      </c>
      <c r="AZ421" s="108">
        <v>8</v>
      </c>
      <c r="BA421" s="108">
        <v>9</v>
      </c>
      <c r="BB421" s="108">
        <v>10</v>
      </c>
      <c r="BC421" s="108">
        <v>11</v>
      </c>
      <c r="BD421" s="108">
        <v>12</v>
      </c>
      <c r="BE421" s="108">
        <v>13</v>
      </c>
      <c r="BF421" s="108">
        <v>14</v>
      </c>
      <c r="BG421" s="108">
        <v>15</v>
      </c>
      <c r="BI421" s="174" t="s">
        <v>54</v>
      </c>
      <c r="BJ421" s="226" t="s">
        <v>69</v>
      </c>
      <c r="BK421" s="226" t="s">
        <v>70</v>
      </c>
      <c r="BL421" s="226" t="s">
        <v>71</v>
      </c>
      <c r="BM421" s="226" t="s">
        <v>72</v>
      </c>
      <c r="BN421" s="226" t="s">
        <v>57</v>
      </c>
      <c r="BO421" s="226" t="s">
        <v>58</v>
      </c>
      <c r="BP421" s="226" t="s">
        <v>25</v>
      </c>
    </row>
    <row r="422" spans="1:68" s="51" customFormat="1" ht="18">
      <c r="A422" s="48" t="str">
        <f>A416</f>
        <v>Grupo</v>
      </c>
      <c r="B422" s="49" t="s">
        <v>12</v>
      </c>
      <c r="C422" s="50" t="s">
        <v>2</v>
      </c>
      <c r="D422" s="97" t="s">
        <v>15</v>
      </c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119"/>
      <c r="U422" s="127">
        <f>SUM(Z422:AI424)</f>
        <v>0</v>
      </c>
      <c r="V422" s="127">
        <f>SUM(AL422:AU424)</f>
        <v>0</v>
      </c>
      <c r="W422" s="127">
        <f>SUM(AX422:BG424)</f>
        <v>0</v>
      </c>
      <c r="Y422" s="122">
        <v>4</v>
      </c>
      <c r="Z422" s="109">
        <f>1*IF(AND(Z421=C421,Y422=D424),1,0)</f>
        <v>0</v>
      </c>
      <c r="AA422" s="109">
        <f>3*IF(AND(AA421=C421,Y422=D424),1,0)</f>
        <v>0</v>
      </c>
      <c r="AB422" s="109">
        <f>6*IF(AND(AB421=C421,Y422=D424),1,0)</f>
        <v>0</v>
      </c>
      <c r="AC422" s="109">
        <f>10*IF(AND(AC421=C421,Y422=D424),1,0)</f>
        <v>0</v>
      </c>
      <c r="AD422" s="109">
        <f>15*IF(AND(AD421=C421,Y422=D424),1,0)</f>
        <v>0</v>
      </c>
      <c r="AE422" s="109">
        <f>21*IF(AND(AE421=C421,Y422=D424),1,0)</f>
        <v>0</v>
      </c>
      <c r="AF422" s="109">
        <f>28*IF(AND(AF421=C421,Y422=D424),1,0)</f>
        <v>0</v>
      </c>
      <c r="AG422" s="109">
        <f>36*IF(AND(AG421=C421,Y422=D424),1,0)</f>
        <v>0</v>
      </c>
      <c r="AH422" s="109">
        <f>45*IF(AND(AH421=C421,Y422=D424),1,0)</f>
        <v>0</v>
      </c>
      <c r="AI422" s="109">
        <f>55*IF(AND(AI421=C421,Y422=D424),1,0)</f>
        <v>0</v>
      </c>
      <c r="AJ422" s="124"/>
      <c r="AK422" s="109">
        <v>4</v>
      </c>
      <c r="AL422" s="109">
        <v>0</v>
      </c>
      <c r="AM422" s="109">
        <v>0</v>
      </c>
      <c r="AN422" s="109">
        <v>0</v>
      </c>
      <c r="AO422" s="109">
        <v>0</v>
      </c>
      <c r="AP422" s="109">
        <v>0</v>
      </c>
      <c r="AQ422" s="109">
        <v>0</v>
      </c>
      <c r="AR422" s="109">
        <v>0</v>
      </c>
      <c r="AS422" s="109">
        <v>0</v>
      </c>
      <c r="AT422" s="109">
        <v>0</v>
      </c>
      <c r="AU422" s="109">
        <v>0</v>
      </c>
      <c r="AV422" s="124"/>
      <c r="AW422" s="109">
        <v>4</v>
      </c>
      <c r="AX422" s="109">
        <v>0</v>
      </c>
      <c r="AY422" s="109">
        <v>0</v>
      </c>
      <c r="AZ422" s="109">
        <v>0</v>
      </c>
      <c r="BA422" s="109">
        <v>0</v>
      </c>
      <c r="BB422" s="109">
        <v>0</v>
      </c>
      <c r="BC422" s="109">
        <v>0</v>
      </c>
      <c r="BD422" s="109">
        <v>0</v>
      </c>
      <c r="BE422" s="109">
        <v>0</v>
      </c>
      <c r="BF422" s="109">
        <v>0</v>
      </c>
      <c r="BG422" s="109">
        <v>0</v>
      </c>
      <c r="BI422" s="176"/>
      <c r="BJ422" s="175">
        <f aca="true" t="shared" si="136" ref="BJ422:BP422">IF($D423="","",IF($D423=BJ421,"X",""))</f>
      </c>
      <c r="BK422" s="175">
        <f t="shared" si="136"/>
      </c>
      <c r="BL422" s="175">
        <f t="shared" si="136"/>
      </c>
      <c r="BM422" s="175">
        <f t="shared" si="136"/>
      </c>
      <c r="BN422" s="175">
        <f t="shared" si="136"/>
      </c>
      <c r="BO422" s="175">
        <f t="shared" si="136"/>
      </c>
      <c r="BP422" s="175">
        <f t="shared" si="136"/>
      </c>
    </row>
    <row r="423" spans="1:68" s="55" customFormat="1" ht="12.75">
      <c r="A423" s="52" t="str">
        <f>A417</f>
        <v>001</v>
      </c>
      <c r="B423" s="53">
        <f>IF(AND(C421&gt;=6,C421&lt;&gt;"",B$27&lt;&gt;""),B$27,"")</f>
      </c>
      <c r="C423" s="38">
        <f>IF(AND(C421&gt;0,C421&lt;&gt;"",C$27&lt;&gt;""),C$27,"")</f>
      </c>
      <c r="D423" s="201">
        <f>IF(AND(C421&gt;=6,B423&lt;&gt;"",C423&lt;&gt;""),CHOOSE(SUM(E423:S423)+1,"0","1","2","3","Quadra","Quina","SENA","Verifique","Verifique","Verifique","Verifique","Verifique","Verifique","Verifique","Verifique","Verifique"),"")</f>
      </c>
      <c r="E423" s="54">
        <f aca="true" t="shared" si="137" ref="E423:S423">IF(E422&lt;&gt;"",IF(SUMIF($E$27:$J$27,E422,$E$27:$J$27)=E422,1,0),0)</f>
        <v>0</v>
      </c>
      <c r="F423" s="54">
        <f t="shared" si="137"/>
        <v>0</v>
      </c>
      <c r="G423" s="54">
        <f t="shared" si="137"/>
        <v>0</v>
      </c>
      <c r="H423" s="54">
        <f t="shared" si="137"/>
        <v>0</v>
      </c>
      <c r="I423" s="54">
        <f t="shared" si="137"/>
        <v>0</v>
      </c>
      <c r="J423" s="54">
        <f t="shared" si="137"/>
        <v>0</v>
      </c>
      <c r="K423" s="54">
        <f t="shared" si="137"/>
        <v>0</v>
      </c>
      <c r="L423" s="54">
        <f t="shared" si="137"/>
        <v>0</v>
      </c>
      <c r="M423" s="54">
        <f t="shared" si="137"/>
        <v>0</v>
      </c>
      <c r="N423" s="54">
        <f t="shared" si="137"/>
        <v>0</v>
      </c>
      <c r="O423" s="54">
        <f t="shared" si="137"/>
        <v>0</v>
      </c>
      <c r="P423" s="54">
        <f t="shared" si="137"/>
        <v>0</v>
      </c>
      <c r="Q423" s="54">
        <f t="shared" si="137"/>
        <v>0</v>
      </c>
      <c r="R423" s="54">
        <f t="shared" si="137"/>
        <v>0</v>
      </c>
      <c r="S423" s="54">
        <f t="shared" si="137"/>
        <v>0</v>
      </c>
      <c r="T423" s="120"/>
      <c r="Y423" s="125">
        <v>5</v>
      </c>
      <c r="Z423" s="126">
        <v>0</v>
      </c>
      <c r="AA423" s="109">
        <f>5*IF(AND(AA421=C421,Y423=D424),1,0)</f>
        <v>0</v>
      </c>
      <c r="AB423" s="109">
        <f>15*IF(AND(AB421=C421,Y423=D424),1,0)</f>
        <v>0</v>
      </c>
      <c r="AC423" s="109">
        <f>30*IF(AND(AC421=C421,Y423=D424),1,0)</f>
        <v>0</v>
      </c>
      <c r="AD423" s="109">
        <f>50*IF(AND(AD421=C421,Y423=D424),1,0)</f>
        <v>0</v>
      </c>
      <c r="AE423" s="109">
        <f>75*IF(AND(AE421=C421,Y423=D424),1,0)</f>
        <v>0</v>
      </c>
      <c r="AF423" s="109">
        <f>105*IF(AND(AF421=C421,Y423=D424),1,0)</f>
        <v>0</v>
      </c>
      <c r="AG423" s="109">
        <f>140*IF(AND(AG421=C421,Y423=D424),1,0)</f>
        <v>0</v>
      </c>
      <c r="AH423" s="109">
        <f>180*IF(AND(AH421=C421,Y423=D424),1,0)</f>
        <v>0</v>
      </c>
      <c r="AI423" s="109">
        <f>225*IF(AND(AI421=C421,Y423=D424),1,0)</f>
        <v>0</v>
      </c>
      <c r="AJ423" s="126"/>
      <c r="AK423" s="126">
        <v>5</v>
      </c>
      <c r="AL423" s="109">
        <f>1*IF(AND(AL421=C421,AK423=D424),1,0)</f>
        <v>0</v>
      </c>
      <c r="AM423" s="109">
        <f>2*IF(AND(AM421=C421,AK423=D424),1,0)</f>
        <v>0</v>
      </c>
      <c r="AN423" s="109">
        <f>3*IF(AND(AN421=C421,AK423=D424),1,0)</f>
        <v>0</v>
      </c>
      <c r="AO423" s="109">
        <f>4*IF(AND(AO421=C421,AK423=D424),1,0)</f>
        <v>0</v>
      </c>
      <c r="AP423" s="109">
        <f>5*IF(AND(AP421=C421,AK423=D424),1,0)</f>
        <v>0</v>
      </c>
      <c r="AQ423" s="109">
        <f>6*IF(AND(AQ421=C421,AK423=D424),1,0)</f>
        <v>0</v>
      </c>
      <c r="AR423" s="109">
        <f>7*IF(AND(AR421=C421,AK423=D424),1,0)</f>
        <v>0</v>
      </c>
      <c r="AS423" s="109">
        <f>8*IF(AND(AS421=C421,AK423=D424),1,0)</f>
        <v>0</v>
      </c>
      <c r="AT423" s="109">
        <f>9*IF(AND(AT421=C421,AK423=D424),1,0)</f>
        <v>0</v>
      </c>
      <c r="AU423" s="109">
        <f>10*IF(AND(AU421=C421,AK423=D424),1,0)</f>
        <v>0</v>
      </c>
      <c r="AV423" s="126"/>
      <c r="AW423" s="126">
        <v>5</v>
      </c>
      <c r="AX423" s="109">
        <v>0</v>
      </c>
      <c r="AY423" s="109">
        <v>0</v>
      </c>
      <c r="AZ423" s="109">
        <v>0</v>
      </c>
      <c r="BA423" s="109">
        <v>0</v>
      </c>
      <c r="BB423" s="109">
        <v>0</v>
      </c>
      <c r="BC423" s="109">
        <v>0</v>
      </c>
      <c r="BD423" s="109">
        <v>0</v>
      </c>
      <c r="BE423" s="109">
        <v>0</v>
      </c>
      <c r="BF423" s="109">
        <v>0</v>
      </c>
      <c r="BG423" s="109">
        <v>0</v>
      </c>
      <c r="BI423" s="176"/>
      <c r="BJ423" s="176"/>
      <c r="BK423" s="176"/>
      <c r="BL423" s="176"/>
      <c r="BM423" s="176"/>
      <c r="BN423" s="176"/>
      <c r="BO423" s="176"/>
      <c r="BP423" s="176"/>
    </row>
    <row r="424" spans="1:59" ht="15">
      <c r="A424" s="56"/>
      <c r="B424" s="206" t="s">
        <v>62</v>
      </c>
      <c r="C424" s="208">
        <f>C418+1</f>
        <v>66</v>
      </c>
      <c r="D424" s="129">
        <f>SUM(E423:S423)</f>
        <v>0</v>
      </c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17"/>
      <c r="U424" s="82"/>
      <c r="V424" s="117"/>
      <c r="W424" s="117"/>
      <c r="Y424" s="122">
        <v>6</v>
      </c>
      <c r="Z424" s="108">
        <v>0</v>
      </c>
      <c r="AA424" s="109">
        <v>0</v>
      </c>
      <c r="AB424" s="109">
        <f>15*IF(AND(AB421=C421,Y424=D424),1,0)</f>
        <v>0</v>
      </c>
      <c r="AC424" s="109">
        <f>45*IF(AND(AC421=C421,Y424=D424),1,0)</f>
        <v>0</v>
      </c>
      <c r="AD424" s="109">
        <f>90*IF(AND(AD421=C421,Y424=D424),1,0)</f>
        <v>0</v>
      </c>
      <c r="AE424" s="109">
        <f>150*IF(AND(AE421=C421,Y424=D424),1,0)</f>
        <v>0</v>
      </c>
      <c r="AF424" s="109">
        <f>225*IF(AND(AF421=C421,Y424=D424),1,0)</f>
        <v>0</v>
      </c>
      <c r="AG424" s="109">
        <f>315*IF(AND(AG421=C421,Y424=D424),1,0)</f>
        <v>0</v>
      </c>
      <c r="AH424" s="109">
        <f>420*IF(AND(AH421=C421,Y424=D424),1,0)</f>
        <v>0</v>
      </c>
      <c r="AI424" s="109">
        <f>540*IF(AND(AI421=C421,Y424=D424),1,0)</f>
        <v>0</v>
      </c>
      <c r="AJ424" s="108"/>
      <c r="AK424" s="108">
        <v>6</v>
      </c>
      <c r="AL424" s="108">
        <v>0</v>
      </c>
      <c r="AM424" s="109">
        <f>6*IF(AND(AM421=C421,AK424=D424),1,0)</f>
        <v>0</v>
      </c>
      <c r="AN424" s="109">
        <f>12*IF(AND(AN421=C421,AK424=D424),1,0)</f>
        <v>0</v>
      </c>
      <c r="AO424" s="109">
        <f>18*IF(AND(AO421=C421,AK424=D424),1,0)</f>
        <v>0</v>
      </c>
      <c r="AP424" s="109">
        <f>24*IF(AND(AP421=C421,AK424=D424),1,0)</f>
        <v>0</v>
      </c>
      <c r="AQ424" s="109">
        <f>30*IF(AND(AQ421=C421,AK424=D424),1,0)</f>
        <v>0</v>
      </c>
      <c r="AR424" s="109">
        <f>36*IF(AND(AR421=C421,AK424=D424),1,0)</f>
        <v>0</v>
      </c>
      <c r="AS424" s="109">
        <f>42*IF(AND(AS421=C421,AK424=D424),1,0)</f>
        <v>0</v>
      </c>
      <c r="AT424" s="109">
        <f>48*IF(AND(AT421=C421,AK424=D424),1,0)</f>
        <v>0</v>
      </c>
      <c r="AU424" s="109">
        <f>54*IF(AND(AU421=C421,AK424=D424),1,0)</f>
        <v>0</v>
      </c>
      <c r="AV424" s="108"/>
      <c r="AW424" s="108">
        <v>6</v>
      </c>
      <c r="AX424" s="109">
        <f>1*IF(AND(AX421=C421,AW424=D424),1,0)</f>
        <v>0</v>
      </c>
      <c r="AY424" s="109">
        <f>1*IF(AND(AY421=C421,AW424=D424),1,0)</f>
        <v>0</v>
      </c>
      <c r="AZ424" s="109">
        <f>1*IF(AND(AZ421=C421,AW424=D424),1,0)</f>
        <v>0</v>
      </c>
      <c r="BA424" s="109">
        <f>1*IF(AND(BA421=C421,AW424=D424),1,0)</f>
        <v>0</v>
      </c>
      <c r="BB424" s="109">
        <f>1*IF(AND(BB421=C421,AW424=D424),1,0)</f>
        <v>0</v>
      </c>
      <c r="BC424" s="109">
        <f>1*IF(AND(BC421=C421,AW424=D424),1,0)</f>
        <v>0</v>
      </c>
      <c r="BD424" s="109">
        <f>1*IF(AND(BD421=C421,AW424=D424),1,0)</f>
        <v>0</v>
      </c>
      <c r="BE424" s="109">
        <f>1*IF(AND(BE421=C421,AW424=D424),1,0)</f>
        <v>0</v>
      </c>
      <c r="BF424" s="109">
        <f>1*IF(AND(BF421=C421,AW424=D424),1,0)</f>
        <v>0</v>
      </c>
      <c r="BG424" s="109">
        <f>1*IF(AND(BG421=C421,AW424=D424),1,0)</f>
        <v>0</v>
      </c>
    </row>
    <row r="425" spans="1:57" ht="12.75">
      <c r="A425" s="30"/>
      <c r="B425" s="31"/>
      <c r="T425" s="32"/>
      <c r="W425" s="92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I425" s="106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U425" s="80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</row>
    <row r="426" spans="1:20" ht="12.75">
      <c r="A426" s="30"/>
      <c r="B426" s="31"/>
      <c r="C426" s="41"/>
      <c r="D426" s="104"/>
      <c r="E426" s="41"/>
      <c r="F426" s="41"/>
      <c r="G426" s="41"/>
      <c r="T426" s="32"/>
    </row>
    <row r="427" spans="1:68" s="47" customFormat="1" ht="23.25">
      <c r="A427" s="42"/>
      <c r="B427" s="43">
        <f>IF(COUNTIF(E428:S428,"&gt;0")&gt;=6,"Cartão com","")</f>
      </c>
      <c r="C427" s="44">
        <f>IF(COUNTIF(E428:S428,"&gt;0")&gt;=6,COUNTIF(E428:S428,"&gt;0"),"")</f>
      </c>
      <c r="D427" s="102">
        <f>IF(COUNTIF(E428:S428,"&gt;0")&gt;=6,"dezenas","")</f>
      </c>
      <c r="E427" s="45">
        <v>1</v>
      </c>
      <c r="F427" s="46">
        <v>2</v>
      </c>
      <c r="G427" s="46">
        <v>3</v>
      </c>
      <c r="H427" s="45">
        <v>4</v>
      </c>
      <c r="I427" s="45">
        <v>5</v>
      </c>
      <c r="J427" s="45">
        <v>6</v>
      </c>
      <c r="K427" s="45">
        <v>7</v>
      </c>
      <c r="L427" s="45">
        <v>8</v>
      </c>
      <c r="M427" s="45">
        <v>9</v>
      </c>
      <c r="N427" s="45">
        <v>10</v>
      </c>
      <c r="O427" s="45">
        <v>11</v>
      </c>
      <c r="P427" s="45">
        <v>12</v>
      </c>
      <c r="Q427" s="45">
        <v>13</v>
      </c>
      <c r="R427" s="45">
        <v>14</v>
      </c>
      <c r="S427" s="45">
        <v>15</v>
      </c>
      <c r="T427" s="118"/>
      <c r="U427" s="128" t="s">
        <v>23</v>
      </c>
      <c r="V427" s="128" t="s">
        <v>24</v>
      </c>
      <c r="W427" s="128" t="s">
        <v>25</v>
      </c>
      <c r="Y427" s="121" t="s">
        <v>32</v>
      </c>
      <c r="Z427" s="122">
        <v>6</v>
      </c>
      <c r="AA427" s="122">
        <v>7</v>
      </c>
      <c r="AB427" s="122">
        <v>8</v>
      </c>
      <c r="AC427" s="122">
        <v>9</v>
      </c>
      <c r="AD427" s="122">
        <v>10</v>
      </c>
      <c r="AE427" s="122">
        <v>11</v>
      </c>
      <c r="AF427" s="122">
        <v>12</v>
      </c>
      <c r="AG427" s="122">
        <v>13</v>
      </c>
      <c r="AH427" s="122">
        <v>14</v>
      </c>
      <c r="AI427" s="122">
        <v>15</v>
      </c>
      <c r="AJ427" s="123"/>
      <c r="AK427" s="121" t="s">
        <v>33</v>
      </c>
      <c r="AL427" s="108">
        <v>6</v>
      </c>
      <c r="AM427" s="108">
        <v>7</v>
      </c>
      <c r="AN427" s="108">
        <v>8</v>
      </c>
      <c r="AO427" s="108">
        <v>9</v>
      </c>
      <c r="AP427" s="108">
        <v>10</v>
      </c>
      <c r="AQ427" s="108">
        <v>11</v>
      </c>
      <c r="AR427" s="108">
        <v>12</v>
      </c>
      <c r="AS427" s="108">
        <v>13</v>
      </c>
      <c r="AT427" s="108">
        <v>14</v>
      </c>
      <c r="AU427" s="108">
        <v>15</v>
      </c>
      <c r="AV427" s="123"/>
      <c r="AW427" s="121" t="s">
        <v>34</v>
      </c>
      <c r="AX427" s="108">
        <v>6</v>
      </c>
      <c r="AY427" s="108">
        <v>7</v>
      </c>
      <c r="AZ427" s="108">
        <v>8</v>
      </c>
      <c r="BA427" s="108">
        <v>9</v>
      </c>
      <c r="BB427" s="108">
        <v>10</v>
      </c>
      <c r="BC427" s="108">
        <v>11</v>
      </c>
      <c r="BD427" s="108">
        <v>12</v>
      </c>
      <c r="BE427" s="108">
        <v>13</v>
      </c>
      <c r="BF427" s="108">
        <v>14</v>
      </c>
      <c r="BG427" s="108">
        <v>15</v>
      </c>
      <c r="BI427" s="174" t="s">
        <v>54</v>
      </c>
      <c r="BJ427" s="226" t="s">
        <v>69</v>
      </c>
      <c r="BK427" s="226" t="s">
        <v>70</v>
      </c>
      <c r="BL427" s="226" t="s">
        <v>71</v>
      </c>
      <c r="BM427" s="226" t="s">
        <v>72</v>
      </c>
      <c r="BN427" s="226" t="s">
        <v>57</v>
      </c>
      <c r="BO427" s="226" t="s">
        <v>58</v>
      </c>
      <c r="BP427" s="226" t="s">
        <v>25</v>
      </c>
    </row>
    <row r="428" spans="1:68" s="51" customFormat="1" ht="18">
      <c r="A428" s="48" t="str">
        <f>A422</f>
        <v>Grupo</v>
      </c>
      <c r="B428" s="49" t="s">
        <v>12</v>
      </c>
      <c r="C428" s="50" t="s">
        <v>2</v>
      </c>
      <c r="D428" s="97" t="s">
        <v>15</v>
      </c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119"/>
      <c r="U428" s="127">
        <f>SUM(Z428:AI430)</f>
        <v>0</v>
      </c>
      <c r="V428" s="127">
        <f>SUM(AL428:AU430)</f>
        <v>0</v>
      </c>
      <c r="W428" s="127">
        <f>SUM(AX428:BG430)</f>
        <v>0</v>
      </c>
      <c r="Y428" s="122">
        <v>4</v>
      </c>
      <c r="Z428" s="109">
        <f>1*IF(AND(Z427=C427,Y428=D430),1,0)</f>
        <v>0</v>
      </c>
      <c r="AA428" s="109">
        <f>3*IF(AND(AA427=C427,Y428=D430),1,0)</f>
        <v>0</v>
      </c>
      <c r="AB428" s="109">
        <f>6*IF(AND(AB427=C427,Y428=D430),1,0)</f>
        <v>0</v>
      </c>
      <c r="AC428" s="109">
        <f>10*IF(AND(AC427=C427,Y428=D430),1,0)</f>
        <v>0</v>
      </c>
      <c r="AD428" s="109">
        <f>15*IF(AND(AD427=C427,Y428=D430),1,0)</f>
        <v>0</v>
      </c>
      <c r="AE428" s="109">
        <f>21*IF(AND(AE427=C427,Y428=D430),1,0)</f>
        <v>0</v>
      </c>
      <c r="AF428" s="109">
        <f>28*IF(AND(AF427=C427,Y428=D430),1,0)</f>
        <v>0</v>
      </c>
      <c r="AG428" s="109">
        <f>36*IF(AND(AG427=C427,Y428=D430),1,0)</f>
        <v>0</v>
      </c>
      <c r="AH428" s="109">
        <f>45*IF(AND(AH427=C427,Y428=D430),1,0)</f>
        <v>0</v>
      </c>
      <c r="AI428" s="109">
        <f>55*IF(AND(AI427=C427,Y428=D430),1,0)</f>
        <v>0</v>
      </c>
      <c r="AJ428" s="124"/>
      <c r="AK428" s="109">
        <v>4</v>
      </c>
      <c r="AL428" s="109">
        <v>0</v>
      </c>
      <c r="AM428" s="109">
        <v>0</v>
      </c>
      <c r="AN428" s="109">
        <v>0</v>
      </c>
      <c r="AO428" s="109">
        <v>0</v>
      </c>
      <c r="AP428" s="109">
        <v>0</v>
      </c>
      <c r="AQ428" s="109">
        <v>0</v>
      </c>
      <c r="AR428" s="109">
        <v>0</v>
      </c>
      <c r="AS428" s="109">
        <v>0</v>
      </c>
      <c r="AT428" s="109">
        <v>0</v>
      </c>
      <c r="AU428" s="109">
        <v>0</v>
      </c>
      <c r="AV428" s="124"/>
      <c r="AW428" s="109">
        <v>4</v>
      </c>
      <c r="AX428" s="109">
        <v>0</v>
      </c>
      <c r="AY428" s="109">
        <v>0</v>
      </c>
      <c r="AZ428" s="109">
        <v>0</v>
      </c>
      <c r="BA428" s="109">
        <v>0</v>
      </c>
      <c r="BB428" s="109">
        <v>0</v>
      </c>
      <c r="BC428" s="109">
        <v>0</v>
      </c>
      <c r="BD428" s="109">
        <v>0</v>
      </c>
      <c r="BE428" s="109">
        <v>0</v>
      </c>
      <c r="BF428" s="109">
        <v>0</v>
      </c>
      <c r="BG428" s="109">
        <v>0</v>
      </c>
      <c r="BI428" s="176"/>
      <c r="BJ428" s="175">
        <f aca="true" t="shared" si="138" ref="BJ428:BP428">IF($D429="","",IF($D429=BJ427,"X",""))</f>
      </c>
      <c r="BK428" s="175">
        <f t="shared" si="138"/>
      </c>
      <c r="BL428" s="175">
        <f t="shared" si="138"/>
      </c>
      <c r="BM428" s="175">
        <f t="shared" si="138"/>
      </c>
      <c r="BN428" s="175">
        <f t="shared" si="138"/>
      </c>
      <c r="BO428" s="175">
        <f t="shared" si="138"/>
      </c>
      <c r="BP428" s="175">
        <f t="shared" si="138"/>
      </c>
    </row>
    <row r="429" spans="1:68" s="55" customFormat="1" ht="12.75">
      <c r="A429" s="52" t="str">
        <f>A423</f>
        <v>001</v>
      </c>
      <c r="B429" s="53">
        <f>IF(AND(C427&gt;=6,C427&lt;&gt;"",B$27&lt;&gt;""),B$27,"")</f>
      </c>
      <c r="C429" s="38">
        <f>IF(AND(C427&gt;0,C427&lt;&gt;"",C$27&lt;&gt;""),C$27,"")</f>
      </c>
      <c r="D429" s="201">
        <f>IF(AND(C427&gt;=6,B429&lt;&gt;"",C429&lt;&gt;""),CHOOSE(SUM(E429:S429)+1,"0","1","2","3","Quadra","Quina","SENA","Verifique","Verifique","Verifique","Verifique","Verifique","Verifique","Verifique","Verifique","Verifique"),"")</f>
      </c>
      <c r="E429" s="54">
        <f aca="true" t="shared" si="139" ref="E429:S429">IF(E428&lt;&gt;"",IF(SUMIF($E$27:$J$27,E428,$E$27:$J$27)=E428,1,0),0)</f>
        <v>0</v>
      </c>
      <c r="F429" s="54">
        <f t="shared" si="139"/>
        <v>0</v>
      </c>
      <c r="G429" s="54">
        <f t="shared" si="139"/>
        <v>0</v>
      </c>
      <c r="H429" s="54">
        <f t="shared" si="139"/>
        <v>0</v>
      </c>
      <c r="I429" s="54">
        <f t="shared" si="139"/>
        <v>0</v>
      </c>
      <c r="J429" s="54">
        <f t="shared" si="139"/>
        <v>0</v>
      </c>
      <c r="K429" s="54">
        <f t="shared" si="139"/>
        <v>0</v>
      </c>
      <c r="L429" s="54">
        <f t="shared" si="139"/>
        <v>0</v>
      </c>
      <c r="M429" s="54">
        <f t="shared" si="139"/>
        <v>0</v>
      </c>
      <c r="N429" s="54">
        <f t="shared" si="139"/>
        <v>0</v>
      </c>
      <c r="O429" s="54">
        <f t="shared" si="139"/>
        <v>0</v>
      </c>
      <c r="P429" s="54">
        <f t="shared" si="139"/>
        <v>0</v>
      </c>
      <c r="Q429" s="54">
        <f t="shared" si="139"/>
        <v>0</v>
      </c>
      <c r="R429" s="54">
        <f t="shared" si="139"/>
        <v>0</v>
      </c>
      <c r="S429" s="54">
        <f t="shared" si="139"/>
        <v>0</v>
      </c>
      <c r="T429" s="120"/>
      <c r="Y429" s="125">
        <v>5</v>
      </c>
      <c r="Z429" s="126">
        <v>0</v>
      </c>
      <c r="AA429" s="109">
        <f>5*IF(AND(AA427=C427,Y429=D430),1,0)</f>
        <v>0</v>
      </c>
      <c r="AB429" s="109">
        <f>15*IF(AND(AB427=C427,Y429=D430),1,0)</f>
        <v>0</v>
      </c>
      <c r="AC429" s="109">
        <f>30*IF(AND(AC427=C427,Y429=D430),1,0)</f>
        <v>0</v>
      </c>
      <c r="AD429" s="109">
        <f>50*IF(AND(AD427=C427,Y429=D430),1,0)</f>
        <v>0</v>
      </c>
      <c r="AE429" s="109">
        <f>75*IF(AND(AE427=C427,Y429=D430),1,0)</f>
        <v>0</v>
      </c>
      <c r="AF429" s="109">
        <f>105*IF(AND(AF427=C427,Y429=D430),1,0)</f>
        <v>0</v>
      </c>
      <c r="AG429" s="109">
        <f>140*IF(AND(AG427=C427,Y429=D430),1,0)</f>
        <v>0</v>
      </c>
      <c r="AH429" s="109">
        <f>180*IF(AND(AH427=C427,Y429=D430),1,0)</f>
        <v>0</v>
      </c>
      <c r="AI429" s="109">
        <f>225*IF(AND(AI427=C427,Y429=D430),1,0)</f>
        <v>0</v>
      </c>
      <c r="AJ429" s="126"/>
      <c r="AK429" s="126">
        <v>5</v>
      </c>
      <c r="AL429" s="109">
        <f>1*IF(AND(AL427=C427,AK429=D430),1,0)</f>
        <v>0</v>
      </c>
      <c r="AM429" s="109">
        <f>2*IF(AND(AM427=C427,AK429=D430),1,0)</f>
        <v>0</v>
      </c>
      <c r="AN429" s="109">
        <f>3*IF(AND(AN427=C427,AK429=D430),1,0)</f>
        <v>0</v>
      </c>
      <c r="AO429" s="109">
        <f>4*IF(AND(AO427=C427,AK429=D430),1,0)</f>
        <v>0</v>
      </c>
      <c r="AP429" s="109">
        <f>5*IF(AND(AP427=C427,AK429=D430),1,0)</f>
        <v>0</v>
      </c>
      <c r="AQ429" s="109">
        <f>6*IF(AND(AQ427=C427,AK429=D430),1,0)</f>
        <v>0</v>
      </c>
      <c r="AR429" s="109">
        <f>7*IF(AND(AR427=C427,AK429=D430),1,0)</f>
        <v>0</v>
      </c>
      <c r="AS429" s="109">
        <f>8*IF(AND(AS427=C427,AK429=D430),1,0)</f>
        <v>0</v>
      </c>
      <c r="AT429" s="109">
        <f>9*IF(AND(AT427=C427,AK429=D430),1,0)</f>
        <v>0</v>
      </c>
      <c r="AU429" s="109">
        <f>10*IF(AND(AU427=C427,AK429=D430),1,0)</f>
        <v>0</v>
      </c>
      <c r="AV429" s="126"/>
      <c r="AW429" s="126">
        <v>5</v>
      </c>
      <c r="AX429" s="109">
        <v>0</v>
      </c>
      <c r="AY429" s="109">
        <v>0</v>
      </c>
      <c r="AZ429" s="109">
        <v>0</v>
      </c>
      <c r="BA429" s="109">
        <v>0</v>
      </c>
      <c r="BB429" s="109">
        <v>0</v>
      </c>
      <c r="BC429" s="109">
        <v>0</v>
      </c>
      <c r="BD429" s="109">
        <v>0</v>
      </c>
      <c r="BE429" s="109">
        <v>0</v>
      </c>
      <c r="BF429" s="109">
        <v>0</v>
      </c>
      <c r="BG429" s="109">
        <v>0</v>
      </c>
      <c r="BI429" s="176"/>
      <c r="BJ429" s="176"/>
      <c r="BK429" s="176"/>
      <c r="BL429" s="176"/>
      <c r="BM429" s="176"/>
      <c r="BN429" s="176"/>
      <c r="BO429" s="176"/>
      <c r="BP429" s="176"/>
    </row>
    <row r="430" spans="1:59" ht="15">
      <c r="A430" s="56"/>
      <c r="B430" s="206" t="s">
        <v>62</v>
      </c>
      <c r="C430" s="208">
        <f>C424+1</f>
        <v>67</v>
      </c>
      <c r="D430" s="129">
        <f>SUM(E429:S429)</f>
        <v>0</v>
      </c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17"/>
      <c r="U430" s="82"/>
      <c r="V430" s="117"/>
      <c r="W430" s="117"/>
      <c r="Y430" s="122">
        <v>6</v>
      </c>
      <c r="Z430" s="108">
        <v>0</v>
      </c>
      <c r="AA430" s="109">
        <v>0</v>
      </c>
      <c r="AB430" s="109">
        <f>15*IF(AND(AB427=C427,Y430=D430),1,0)</f>
        <v>0</v>
      </c>
      <c r="AC430" s="109">
        <f>45*IF(AND(AC427=C427,Y430=D430),1,0)</f>
        <v>0</v>
      </c>
      <c r="AD430" s="109">
        <f>90*IF(AND(AD427=C427,Y430=D430),1,0)</f>
        <v>0</v>
      </c>
      <c r="AE430" s="109">
        <f>150*IF(AND(AE427=C427,Y430=D430),1,0)</f>
        <v>0</v>
      </c>
      <c r="AF430" s="109">
        <f>225*IF(AND(AF427=C427,Y430=D430),1,0)</f>
        <v>0</v>
      </c>
      <c r="AG430" s="109">
        <f>315*IF(AND(AG427=C427,Y430=D430),1,0)</f>
        <v>0</v>
      </c>
      <c r="AH430" s="109">
        <f>420*IF(AND(AH427=C427,Y430=D430),1,0)</f>
        <v>0</v>
      </c>
      <c r="AI430" s="109">
        <f>540*IF(AND(AI427=C427,Y430=D430),1,0)</f>
        <v>0</v>
      </c>
      <c r="AJ430" s="108"/>
      <c r="AK430" s="108">
        <v>6</v>
      </c>
      <c r="AL430" s="108">
        <v>0</v>
      </c>
      <c r="AM430" s="109">
        <f>6*IF(AND(AM427=C427,AK430=D430),1,0)</f>
        <v>0</v>
      </c>
      <c r="AN430" s="109">
        <f>12*IF(AND(AN427=C427,AK430=D430),1,0)</f>
        <v>0</v>
      </c>
      <c r="AO430" s="109">
        <f>18*IF(AND(AO427=C427,AK430=D430),1,0)</f>
        <v>0</v>
      </c>
      <c r="AP430" s="109">
        <f>24*IF(AND(AP427=C427,AK430=D430),1,0)</f>
        <v>0</v>
      </c>
      <c r="AQ430" s="109">
        <f>30*IF(AND(AQ427=C427,AK430=D430),1,0)</f>
        <v>0</v>
      </c>
      <c r="AR430" s="109">
        <f>36*IF(AND(AR427=C427,AK430=D430),1,0)</f>
        <v>0</v>
      </c>
      <c r="AS430" s="109">
        <f>42*IF(AND(AS427=C427,AK430=D430),1,0)</f>
        <v>0</v>
      </c>
      <c r="AT430" s="109">
        <f>48*IF(AND(AT427=C427,AK430=D430),1,0)</f>
        <v>0</v>
      </c>
      <c r="AU430" s="109">
        <f>54*IF(AND(AU427=C427,AK430=D430),1,0)</f>
        <v>0</v>
      </c>
      <c r="AV430" s="108"/>
      <c r="AW430" s="108">
        <v>6</v>
      </c>
      <c r="AX430" s="109">
        <f>1*IF(AND(AX427=C427,AW430=D430),1,0)</f>
        <v>0</v>
      </c>
      <c r="AY430" s="109">
        <f>1*IF(AND(AY427=C427,AW430=D430),1,0)</f>
        <v>0</v>
      </c>
      <c r="AZ430" s="109">
        <f>1*IF(AND(AZ427=C427,AW430=D430),1,0)</f>
        <v>0</v>
      </c>
      <c r="BA430" s="109">
        <f>1*IF(AND(BA427=C427,AW430=D430),1,0)</f>
        <v>0</v>
      </c>
      <c r="BB430" s="109">
        <f>1*IF(AND(BB427=C427,AW430=D430),1,0)</f>
        <v>0</v>
      </c>
      <c r="BC430" s="109">
        <f>1*IF(AND(BC427=C427,AW430=D430),1,0)</f>
        <v>0</v>
      </c>
      <c r="BD430" s="109">
        <f>1*IF(AND(BD427=C427,AW430=D430),1,0)</f>
        <v>0</v>
      </c>
      <c r="BE430" s="109">
        <f>1*IF(AND(BE427=C427,AW430=D430),1,0)</f>
        <v>0</v>
      </c>
      <c r="BF430" s="109">
        <f>1*IF(AND(BF427=C427,AW430=D430),1,0)</f>
        <v>0</v>
      </c>
      <c r="BG430" s="109">
        <f>1*IF(AND(BG427=C427,AW430=D430),1,0)</f>
        <v>0</v>
      </c>
    </row>
    <row r="431" spans="1:57" ht="12.75">
      <c r="A431" s="30"/>
      <c r="B431" s="31"/>
      <c r="T431" s="32"/>
      <c r="W431" s="92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I431" s="106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U431" s="80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</row>
    <row r="432" spans="1:20" ht="12.75">
      <c r="A432" s="30"/>
      <c r="B432" s="31"/>
      <c r="C432" s="41"/>
      <c r="D432" s="104"/>
      <c r="E432" s="41"/>
      <c r="F432" s="41"/>
      <c r="G432" s="41"/>
      <c r="T432" s="32"/>
    </row>
    <row r="433" spans="1:68" s="47" customFormat="1" ht="23.25">
      <c r="A433" s="42"/>
      <c r="B433" s="43">
        <f>IF(COUNTIF(E434:S434,"&gt;0")&gt;=6,"Cartão com","")</f>
      </c>
      <c r="C433" s="44">
        <f>IF(COUNTIF(E434:S434,"&gt;0")&gt;=6,COUNTIF(E434:S434,"&gt;0"),"")</f>
      </c>
      <c r="D433" s="102">
        <f>IF(COUNTIF(E434:S434,"&gt;0")&gt;=6,"dezenas","")</f>
      </c>
      <c r="E433" s="45">
        <v>1</v>
      </c>
      <c r="F433" s="46">
        <v>2</v>
      </c>
      <c r="G433" s="46">
        <v>3</v>
      </c>
      <c r="H433" s="45">
        <v>4</v>
      </c>
      <c r="I433" s="45">
        <v>5</v>
      </c>
      <c r="J433" s="45">
        <v>6</v>
      </c>
      <c r="K433" s="45">
        <v>7</v>
      </c>
      <c r="L433" s="45">
        <v>8</v>
      </c>
      <c r="M433" s="45">
        <v>9</v>
      </c>
      <c r="N433" s="45">
        <v>10</v>
      </c>
      <c r="O433" s="45">
        <v>11</v>
      </c>
      <c r="P433" s="45">
        <v>12</v>
      </c>
      <c r="Q433" s="45">
        <v>13</v>
      </c>
      <c r="R433" s="45">
        <v>14</v>
      </c>
      <c r="S433" s="45">
        <v>15</v>
      </c>
      <c r="T433" s="118"/>
      <c r="U433" s="128" t="s">
        <v>23</v>
      </c>
      <c r="V433" s="128" t="s">
        <v>24</v>
      </c>
      <c r="W433" s="128" t="s">
        <v>25</v>
      </c>
      <c r="Y433" s="121" t="s">
        <v>32</v>
      </c>
      <c r="Z433" s="122">
        <v>6</v>
      </c>
      <c r="AA433" s="122">
        <v>7</v>
      </c>
      <c r="AB433" s="122">
        <v>8</v>
      </c>
      <c r="AC433" s="122">
        <v>9</v>
      </c>
      <c r="AD433" s="122">
        <v>10</v>
      </c>
      <c r="AE433" s="122">
        <v>11</v>
      </c>
      <c r="AF433" s="122">
        <v>12</v>
      </c>
      <c r="AG433" s="122">
        <v>13</v>
      </c>
      <c r="AH433" s="122">
        <v>14</v>
      </c>
      <c r="AI433" s="122">
        <v>15</v>
      </c>
      <c r="AJ433" s="123"/>
      <c r="AK433" s="121" t="s">
        <v>33</v>
      </c>
      <c r="AL433" s="108">
        <v>6</v>
      </c>
      <c r="AM433" s="108">
        <v>7</v>
      </c>
      <c r="AN433" s="108">
        <v>8</v>
      </c>
      <c r="AO433" s="108">
        <v>9</v>
      </c>
      <c r="AP433" s="108">
        <v>10</v>
      </c>
      <c r="AQ433" s="108">
        <v>11</v>
      </c>
      <c r="AR433" s="108">
        <v>12</v>
      </c>
      <c r="AS433" s="108">
        <v>13</v>
      </c>
      <c r="AT433" s="108">
        <v>14</v>
      </c>
      <c r="AU433" s="108">
        <v>15</v>
      </c>
      <c r="AV433" s="123"/>
      <c r="AW433" s="121" t="s">
        <v>34</v>
      </c>
      <c r="AX433" s="108">
        <v>6</v>
      </c>
      <c r="AY433" s="108">
        <v>7</v>
      </c>
      <c r="AZ433" s="108">
        <v>8</v>
      </c>
      <c r="BA433" s="108">
        <v>9</v>
      </c>
      <c r="BB433" s="108">
        <v>10</v>
      </c>
      <c r="BC433" s="108">
        <v>11</v>
      </c>
      <c r="BD433" s="108">
        <v>12</v>
      </c>
      <c r="BE433" s="108">
        <v>13</v>
      </c>
      <c r="BF433" s="108">
        <v>14</v>
      </c>
      <c r="BG433" s="108">
        <v>15</v>
      </c>
      <c r="BI433" s="174" t="s">
        <v>54</v>
      </c>
      <c r="BJ433" s="226" t="s">
        <v>69</v>
      </c>
      <c r="BK433" s="226" t="s">
        <v>70</v>
      </c>
      <c r="BL433" s="226" t="s">
        <v>71</v>
      </c>
      <c r="BM433" s="226" t="s">
        <v>72</v>
      </c>
      <c r="BN433" s="226" t="s">
        <v>57</v>
      </c>
      <c r="BO433" s="226" t="s">
        <v>58</v>
      </c>
      <c r="BP433" s="226" t="s">
        <v>25</v>
      </c>
    </row>
    <row r="434" spans="1:68" s="51" customFormat="1" ht="18">
      <c r="A434" s="48" t="str">
        <f>A428</f>
        <v>Grupo</v>
      </c>
      <c r="B434" s="49" t="s">
        <v>12</v>
      </c>
      <c r="C434" s="50" t="s">
        <v>2</v>
      </c>
      <c r="D434" s="97" t="s">
        <v>15</v>
      </c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119"/>
      <c r="U434" s="127">
        <f>SUM(Z434:AI436)</f>
        <v>0</v>
      </c>
      <c r="V434" s="127">
        <f>SUM(AL434:AU436)</f>
        <v>0</v>
      </c>
      <c r="W434" s="127">
        <f>SUM(AX434:BG436)</f>
        <v>0</v>
      </c>
      <c r="Y434" s="122">
        <v>4</v>
      </c>
      <c r="Z434" s="109">
        <f>1*IF(AND(Z433=C433,Y434=D436),1,0)</f>
        <v>0</v>
      </c>
      <c r="AA434" s="109">
        <f>3*IF(AND(AA433=C433,Y434=D436),1,0)</f>
        <v>0</v>
      </c>
      <c r="AB434" s="109">
        <f>6*IF(AND(AB433=C433,Y434=D436),1,0)</f>
        <v>0</v>
      </c>
      <c r="AC434" s="109">
        <f>10*IF(AND(AC433=C433,Y434=D436),1,0)</f>
        <v>0</v>
      </c>
      <c r="AD434" s="109">
        <f>15*IF(AND(AD433=C433,Y434=D436),1,0)</f>
        <v>0</v>
      </c>
      <c r="AE434" s="109">
        <f>21*IF(AND(AE433=C433,Y434=D436),1,0)</f>
        <v>0</v>
      </c>
      <c r="AF434" s="109">
        <f>28*IF(AND(AF433=C433,Y434=D436),1,0)</f>
        <v>0</v>
      </c>
      <c r="AG434" s="109">
        <f>36*IF(AND(AG433=C433,Y434=D436),1,0)</f>
        <v>0</v>
      </c>
      <c r="AH434" s="109">
        <f>45*IF(AND(AH433=C433,Y434=D436),1,0)</f>
        <v>0</v>
      </c>
      <c r="AI434" s="109">
        <f>55*IF(AND(AI433=C433,Y434=D436),1,0)</f>
        <v>0</v>
      </c>
      <c r="AJ434" s="124"/>
      <c r="AK434" s="109">
        <v>4</v>
      </c>
      <c r="AL434" s="109">
        <v>0</v>
      </c>
      <c r="AM434" s="109">
        <v>0</v>
      </c>
      <c r="AN434" s="109">
        <v>0</v>
      </c>
      <c r="AO434" s="109">
        <v>0</v>
      </c>
      <c r="AP434" s="109">
        <v>0</v>
      </c>
      <c r="AQ434" s="109">
        <v>0</v>
      </c>
      <c r="AR434" s="109">
        <v>0</v>
      </c>
      <c r="AS434" s="109">
        <v>0</v>
      </c>
      <c r="AT434" s="109">
        <v>0</v>
      </c>
      <c r="AU434" s="109">
        <v>0</v>
      </c>
      <c r="AV434" s="124"/>
      <c r="AW434" s="109">
        <v>4</v>
      </c>
      <c r="AX434" s="109">
        <v>0</v>
      </c>
      <c r="AY434" s="109">
        <v>0</v>
      </c>
      <c r="AZ434" s="109">
        <v>0</v>
      </c>
      <c r="BA434" s="109">
        <v>0</v>
      </c>
      <c r="BB434" s="109">
        <v>0</v>
      </c>
      <c r="BC434" s="109">
        <v>0</v>
      </c>
      <c r="BD434" s="109">
        <v>0</v>
      </c>
      <c r="BE434" s="109">
        <v>0</v>
      </c>
      <c r="BF434" s="109">
        <v>0</v>
      </c>
      <c r="BG434" s="109">
        <v>0</v>
      </c>
      <c r="BI434" s="176"/>
      <c r="BJ434" s="175">
        <f aca="true" t="shared" si="140" ref="BJ434:BP434">IF($D435="","",IF($D435=BJ433,"X",""))</f>
      </c>
      <c r="BK434" s="175">
        <f t="shared" si="140"/>
      </c>
      <c r="BL434" s="175">
        <f t="shared" si="140"/>
      </c>
      <c r="BM434" s="175">
        <f t="shared" si="140"/>
      </c>
      <c r="BN434" s="175">
        <f t="shared" si="140"/>
      </c>
      <c r="BO434" s="175">
        <f t="shared" si="140"/>
      </c>
      <c r="BP434" s="175">
        <f t="shared" si="140"/>
      </c>
    </row>
    <row r="435" spans="1:68" s="55" customFormat="1" ht="12.75">
      <c r="A435" s="52" t="str">
        <f>A429</f>
        <v>001</v>
      </c>
      <c r="B435" s="53">
        <f>IF(AND(C433&gt;=6,C433&lt;&gt;"",B$27&lt;&gt;""),B$27,"")</f>
      </c>
      <c r="C435" s="38">
        <f>IF(AND(C433&gt;0,C433&lt;&gt;"",C$27&lt;&gt;""),C$27,"")</f>
      </c>
      <c r="D435" s="201">
        <f>IF(AND(C433&gt;=6,B435&lt;&gt;"",C435&lt;&gt;""),CHOOSE(SUM(E435:S435)+1,"0","1","2","3","Quadra","Quina","SENA","Verifique","Verifique","Verifique","Verifique","Verifique","Verifique","Verifique","Verifique","Verifique"),"")</f>
      </c>
      <c r="E435" s="54">
        <f aca="true" t="shared" si="141" ref="E435:S435">IF(E434&lt;&gt;"",IF(SUMIF($E$27:$J$27,E434,$E$27:$J$27)=E434,1,0),0)</f>
        <v>0</v>
      </c>
      <c r="F435" s="54">
        <f t="shared" si="141"/>
        <v>0</v>
      </c>
      <c r="G435" s="54">
        <f t="shared" si="141"/>
        <v>0</v>
      </c>
      <c r="H435" s="54">
        <f t="shared" si="141"/>
        <v>0</v>
      </c>
      <c r="I435" s="54">
        <f t="shared" si="141"/>
        <v>0</v>
      </c>
      <c r="J435" s="54">
        <f t="shared" si="141"/>
        <v>0</v>
      </c>
      <c r="K435" s="54">
        <f t="shared" si="141"/>
        <v>0</v>
      </c>
      <c r="L435" s="54">
        <f t="shared" si="141"/>
        <v>0</v>
      </c>
      <c r="M435" s="54">
        <f t="shared" si="141"/>
        <v>0</v>
      </c>
      <c r="N435" s="54">
        <f t="shared" si="141"/>
        <v>0</v>
      </c>
      <c r="O435" s="54">
        <f t="shared" si="141"/>
        <v>0</v>
      </c>
      <c r="P435" s="54">
        <f t="shared" si="141"/>
        <v>0</v>
      </c>
      <c r="Q435" s="54">
        <f t="shared" si="141"/>
        <v>0</v>
      </c>
      <c r="R435" s="54">
        <f t="shared" si="141"/>
        <v>0</v>
      </c>
      <c r="S435" s="54">
        <f t="shared" si="141"/>
        <v>0</v>
      </c>
      <c r="T435" s="120"/>
      <c r="Y435" s="125">
        <v>5</v>
      </c>
      <c r="Z435" s="126">
        <v>0</v>
      </c>
      <c r="AA435" s="109">
        <f>5*IF(AND(AA433=C433,Y435=D436),1,0)</f>
        <v>0</v>
      </c>
      <c r="AB435" s="109">
        <f>15*IF(AND(AB433=C433,Y435=D436),1,0)</f>
        <v>0</v>
      </c>
      <c r="AC435" s="109">
        <f>30*IF(AND(AC433=C433,Y435=D436),1,0)</f>
        <v>0</v>
      </c>
      <c r="AD435" s="109">
        <f>50*IF(AND(AD433=C433,Y435=D436),1,0)</f>
        <v>0</v>
      </c>
      <c r="AE435" s="109">
        <f>75*IF(AND(AE433=C433,Y435=D436),1,0)</f>
        <v>0</v>
      </c>
      <c r="AF435" s="109">
        <f>105*IF(AND(AF433=C433,Y435=D436),1,0)</f>
        <v>0</v>
      </c>
      <c r="AG435" s="109">
        <f>140*IF(AND(AG433=C433,Y435=D436),1,0)</f>
        <v>0</v>
      </c>
      <c r="AH435" s="109">
        <f>180*IF(AND(AH433=C433,Y435=D436),1,0)</f>
        <v>0</v>
      </c>
      <c r="AI435" s="109">
        <f>225*IF(AND(AI433=C433,Y435=D436),1,0)</f>
        <v>0</v>
      </c>
      <c r="AJ435" s="126"/>
      <c r="AK435" s="126">
        <v>5</v>
      </c>
      <c r="AL435" s="109">
        <f>1*IF(AND(AL433=C433,AK435=D436),1,0)</f>
        <v>0</v>
      </c>
      <c r="AM435" s="109">
        <f>2*IF(AND(AM433=C433,AK435=D436),1,0)</f>
        <v>0</v>
      </c>
      <c r="AN435" s="109">
        <f>3*IF(AND(AN433=C433,AK435=D436),1,0)</f>
        <v>0</v>
      </c>
      <c r="AO435" s="109">
        <f>4*IF(AND(AO433=C433,AK435=D436),1,0)</f>
        <v>0</v>
      </c>
      <c r="AP435" s="109">
        <f>5*IF(AND(AP433=C433,AK435=D436),1,0)</f>
        <v>0</v>
      </c>
      <c r="AQ435" s="109">
        <f>6*IF(AND(AQ433=C433,AK435=D436),1,0)</f>
        <v>0</v>
      </c>
      <c r="AR435" s="109">
        <f>7*IF(AND(AR433=C433,AK435=D436),1,0)</f>
        <v>0</v>
      </c>
      <c r="AS435" s="109">
        <f>8*IF(AND(AS433=C433,AK435=D436),1,0)</f>
        <v>0</v>
      </c>
      <c r="AT435" s="109">
        <f>9*IF(AND(AT433=C433,AK435=D436),1,0)</f>
        <v>0</v>
      </c>
      <c r="AU435" s="109">
        <f>10*IF(AND(AU433=C433,AK435=D436),1,0)</f>
        <v>0</v>
      </c>
      <c r="AV435" s="126"/>
      <c r="AW435" s="126">
        <v>5</v>
      </c>
      <c r="AX435" s="109">
        <v>0</v>
      </c>
      <c r="AY435" s="109">
        <v>0</v>
      </c>
      <c r="AZ435" s="109">
        <v>0</v>
      </c>
      <c r="BA435" s="109">
        <v>0</v>
      </c>
      <c r="BB435" s="109">
        <v>0</v>
      </c>
      <c r="BC435" s="109">
        <v>0</v>
      </c>
      <c r="BD435" s="109">
        <v>0</v>
      </c>
      <c r="BE435" s="109">
        <v>0</v>
      </c>
      <c r="BF435" s="109">
        <v>0</v>
      </c>
      <c r="BG435" s="109">
        <v>0</v>
      </c>
      <c r="BI435" s="176"/>
      <c r="BJ435" s="176"/>
      <c r="BK435" s="176"/>
      <c r="BL435" s="176"/>
      <c r="BM435" s="176"/>
      <c r="BN435" s="176"/>
      <c r="BO435" s="176"/>
      <c r="BP435" s="176"/>
    </row>
    <row r="436" spans="1:59" ht="15">
      <c r="A436" s="56"/>
      <c r="B436" s="206" t="s">
        <v>62</v>
      </c>
      <c r="C436" s="208">
        <f>C430+1</f>
        <v>68</v>
      </c>
      <c r="D436" s="129">
        <f>SUM(E435:S435)</f>
        <v>0</v>
      </c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17"/>
      <c r="U436" s="82"/>
      <c r="V436" s="117"/>
      <c r="W436" s="117"/>
      <c r="Y436" s="122">
        <v>6</v>
      </c>
      <c r="Z436" s="108">
        <v>0</v>
      </c>
      <c r="AA436" s="109">
        <v>0</v>
      </c>
      <c r="AB436" s="109">
        <f>15*IF(AND(AB433=C433,Y436=D436),1,0)</f>
        <v>0</v>
      </c>
      <c r="AC436" s="109">
        <f>45*IF(AND(AC433=C433,Y436=D436),1,0)</f>
        <v>0</v>
      </c>
      <c r="AD436" s="109">
        <f>90*IF(AND(AD433=C433,Y436=D436),1,0)</f>
        <v>0</v>
      </c>
      <c r="AE436" s="109">
        <f>150*IF(AND(AE433=C433,Y436=D436),1,0)</f>
        <v>0</v>
      </c>
      <c r="AF436" s="109">
        <f>225*IF(AND(AF433=C433,Y436=D436),1,0)</f>
        <v>0</v>
      </c>
      <c r="AG436" s="109">
        <f>315*IF(AND(AG433=C433,Y436=D436),1,0)</f>
        <v>0</v>
      </c>
      <c r="AH436" s="109">
        <f>420*IF(AND(AH433=C433,Y436=D436),1,0)</f>
        <v>0</v>
      </c>
      <c r="AI436" s="109">
        <f>540*IF(AND(AI433=C433,Y436=D436),1,0)</f>
        <v>0</v>
      </c>
      <c r="AJ436" s="108"/>
      <c r="AK436" s="108">
        <v>6</v>
      </c>
      <c r="AL436" s="108">
        <v>0</v>
      </c>
      <c r="AM436" s="109">
        <f>6*IF(AND(AM433=C433,AK436=D436),1,0)</f>
        <v>0</v>
      </c>
      <c r="AN436" s="109">
        <f>12*IF(AND(AN433=C433,AK436=D436),1,0)</f>
        <v>0</v>
      </c>
      <c r="AO436" s="109">
        <f>18*IF(AND(AO433=C433,AK436=D436),1,0)</f>
        <v>0</v>
      </c>
      <c r="AP436" s="109">
        <f>24*IF(AND(AP433=C433,AK436=D436),1,0)</f>
        <v>0</v>
      </c>
      <c r="AQ436" s="109">
        <f>30*IF(AND(AQ433=C433,AK436=D436),1,0)</f>
        <v>0</v>
      </c>
      <c r="AR436" s="109">
        <f>36*IF(AND(AR433=C433,AK436=D436),1,0)</f>
        <v>0</v>
      </c>
      <c r="AS436" s="109">
        <f>42*IF(AND(AS433=C433,AK436=D436),1,0)</f>
        <v>0</v>
      </c>
      <c r="AT436" s="109">
        <f>48*IF(AND(AT433=C433,AK436=D436),1,0)</f>
        <v>0</v>
      </c>
      <c r="AU436" s="109">
        <f>54*IF(AND(AU433=C433,AK436=D436),1,0)</f>
        <v>0</v>
      </c>
      <c r="AV436" s="108"/>
      <c r="AW436" s="108">
        <v>6</v>
      </c>
      <c r="AX436" s="109">
        <f>1*IF(AND(AX433=C433,AW436=D436),1,0)</f>
        <v>0</v>
      </c>
      <c r="AY436" s="109">
        <f>1*IF(AND(AY433=C433,AW436=D436),1,0)</f>
        <v>0</v>
      </c>
      <c r="AZ436" s="109">
        <f>1*IF(AND(AZ433=C433,AW436=D436),1,0)</f>
        <v>0</v>
      </c>
      <c r="BA436" s="109">
        <f>1*IF(AND(BA433=C433,AW436=D436),1,0)</f>
        <v>0</v>
      </c>
      <c r="BB436" s="109">
        <f>1*IF(AND(BB433=C433,AW436=D436),1,0)</f>
        <v>0</v>
      </c>
      <c r="BC436" s="109">
        <f>1*IF(AND(BC433=C433,AW436=D436),1,0)</f>
        <v>0</v>
      </c>
      <c r="BD436" s="109">
        <f>1*IF(AND(BD433=C433,AW436=D436),1,0)</f>
        <v>0</v>
      </c>
      <c r="BE436" s="109">
        <f>1*IF(AND(BE433=C433,AW436=D436),1,0)</f>
        <v>0</v>
      </c>
      <c r="BF436" s="109">
        <f>1*IF(AND(BF433=C433,AW436=D436),1,0)</f>
        <v>0</v>
      </c>
      <c r="BG436" s="109">
        <f>1*IF(AND(BG433=C433,AW436=D436),1,0)</f>
        <v>0</v>
      </c>
    </row>
    <row r="437" spans="1:57" ht="12.75">
      <c r="A437" s="30"/>
      <c r="B437" s="31"/>
      <c r="T437" s="32"/>
      <c r="W437" s="92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I437" s="106"/>
      <c r="AJ437" s="107"/>
      <c r="AK437" s="107"/>
      <c r="AL437" s="107"/>
      <c r="AM437" s="107"/>
      <c r="AN437" s="107"/>
      <c r="AO437" s="107"/>
      <c r="AP437" s="107"/>
      <c r="AQ437" s="107"/>
      <c r="AR437" s="107"/>
      <c r="AS437" s="107"/>
      <c r="AU437" s="80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</row>
    <row r="438" spans="1:20" ht="12.75">
      <c r="A438" s="30"/>
      <c r="B438" s="31"/>
      <c r="C438" s="41"/>
      <c r="D438" s="104"/>
      <c r="E438" s="41"/>
      <c r="F438" s="41"/>
      <c r="G438" s="41"/>
      <c r="T438" s="32"/>
    </row>
    <row r="439" spans="1:68" s="47" customFormat="1" ht="23.25">
      <c r="A439" s="42"/>
      <c r="B439" s="43">
        <f>IF(COUNTIF(E440:S440,"&gt;0")&gt;=6,"Cartão com","")</f>
      </c>
      <c r="C439" s="44">
        <f>IF(COUNTIF(E440:S440,"&gt;0")&gt;=6,COUNTIF(E440:S440,"&gt;0"),"")</f>
      </c>
      <c r="D439" s="102">
        <f>IF(COUNTIF(E440:S440,"&gt;0")&gt;=6,"dezenas","")</f>
      </c>
      <c r="E439" s="45">
        <v>1</v>
      </c>
      <c r="F439" s="46">
        <v>2</v>
      </c>
      <c r="G439" s="46">
        <v>3</v>
      </c>
      <c r="H439" s="45">
        <v>4</v>
      </c>
      <c r="I439" s="45">
        <v>5</v>
      </c>
      <c r="J439" s="45">
        <v>6</v>
      </c>
      <c r="K439" s="45">
        <v>7</v>
      </c>
      <c r="L439" s="45">
        <v>8</v>
      </c>
      <c r="M439" s="45">
        <v>9</v>
      </c>
      <c r="N439" s="45">
        <v>10</v>
      </c>
      <c r="O439" s="45">
        <v>11</v>
      </c>
      <c r="P439" s="45">
        <v>12</v>
      </c>
      <c r="Q439" s="45">
        <v>13</v>
      </c>
      <c r="R439" s="45">
        <v>14</v>
      </c>
      <c r="S439" s="45">
        <v>15</v>
      </c>
      <c r="T439" s="118"/>
      <c r="U439" s="128" t="s">
        <v>23</v>
      </c>
      <c r="V439" s="128" t="s">
        <v>24</v>
      </c>
      <c r="W439" s="128" t="s">
        <v>25</v>
      </c>
      <c r="Y439" s="121" t="s">
        <v>32</v>
      </c>
      <c r="Z439" s="122">
        <v>6</v>
      </c>
      <c r="AA439" s="122">
        <v>7</v>
      </c>
      <c r="AB439" s="122">
        <v>8</v>
      </c>
      <c r="AC439" s="122">
        <v>9</v>
      </c>
      <c r="AD439" s="122">
        <v>10</v>
      </c>
      <c r="AE439" s="122">
        <v>11</v>
      </c>
      <c r="AF439" s="122">
        <v>12</v>
      </c>
      <c r="AG439" s="122">
        <v>13</v>
      </c>
      <c r="AH439" s="122">
        <v>14</v>
      </c>
      <c r="AI439" s="122">
        <v>15</v>
      </c>
      <c r="AJ439" s="123"/>
      <c r="AK439" s="121" t="s">
        <v>33</v>
      </c>
      <c r="AL439" s="108">
        <v>6</v>
      </c>
      <c r="AM439" s="108">
        <v>7</v>
      </c>
      <c r="AN439" s="108">
        <v>8</v>
      </c>
      <c r="AO439" s="108">
        <v>9</v>
      </c>
      <c r="AP439" s="108">
        <v>10</v>
      </c>
      <c r="AQ439" s="108">
        <v>11</v>
      </c>
      <c r="AR439" s="108">
        <v>12</v>
      </c>
      <c r="AS439" s="108">
        <v>13</v>
      </c>
      <c r="AT439" s="108">
        <v>14</v>
      </c>
      <c r="AU439" s="108">
        <v>15</v>
      </c>
      <c r="AV439" s="123"/>
      <c r="AW439" s="121" t="s">
        <v>34</v>
      </c>
      <c r="AX439" s="108">
        <v>6</v>
      </c>
      <c r="AY439" s="108">
        <v>7</v>
      </c>
      <c r="AZ439" s="108">
        <v>8</v>
      </c>
      <c r="BA439" s="108">
        <v>9</v>
      </c>
      <c r="BB439" s="108">
        <v>10</v>
      </c>
      <c r="BC439" s="108">
        <v>11</v>
      </c>
      <c r="BD439" s="108">
        <v>12</v>
      </c>
      <c r="BE439" s="108">
        <v>13</v>
      </c>
      <c r="BF439" s="108">
        <v>14</v>
      </c>
      <c r="BG439" s="108">
        <v>15</v>
      </c>
      <c r="BI439" s="174" t="s">
        <v>54</v>
      </c>
      <c r="BJ439" s="226" t="s">
        <v>69</v>
      </c>
      <c r="BK439" s="226" t="s">
        <v>70</v>
      </c>
      <c r="BL439" s="226" t="s">
        <v>71</v>
      </c>
      <c r="BM439" s="226" t="s">
        <v>72</v>
      </c>
      <c r="BN439" s="226" t="s">
        <v>57</v>
      </c>
      <c r="BO439" s="226" t="s">
        <v>58</v>
      </c>
      <c r="BP439" s="226" t="s">
        <v>25</v>
      </c>
    </row>
    <row r="440" spans="1:68" s="51" customFormat="1" ht="18">
      <c r="A440" s="48" t="str">
        <f>A434</f>
        <v>Grupo</v>
      </c>
      <c r="B440" s="49" t="s">
        <v>12</v>
      </c>
      <c r="C440" s="50" t="s">
        <v>2</v>
      </c>
      <c r="D440" s="97" t="s">
        <v>15</v>
      </c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119"/>
      <c r="U440" s="127">
        <f>SUM(Z440:AI442)</f>
        <v>0</v>
      </c>
      <c r="V440" s="127">
        <f>SUM(AL440:AU442)</f>
        <v>0</v>
      </c>
      <c r="W440" s="127">
        <f>SUM(AX440:BG442)</f>
        <v>0</v>
      </c>
      <c r="Y440" s="122">
        <v>4</v>
      </c>
      <c r="Z440" s="109">
        <f>1*IF(AND(Z439=C439,Y440=D442),1,0)</f>
        <v>0</v>
      </c>
      <c r="AA440" s="109">
        <f>3*IF(AND(AA439=C439,Y440=D442),1,0)</f>
        <v>0</v>
      </c>
      <c r="AB440" s="109">
        <f>6*IF(AND(AB439=C439,Y440=D442),1,0)</f>
        <v>0</v>
      </c>
      <c r="AC440" s="109">
        <f>10*IF(AND(AC439=C439,Y440=D442),1,0)</f>
        <v>0</v>
      </c>
      <c r="AD440" s="109">
        <f>15*IF(AND(AD439=C439,Y440=D442),1,0)</f>
        <v>0</v>
      </c>
      <c r="AE440" s="109">
        <f>21*IF(AND(AE439=C439,Y440=D442),1,0)</f>
        <v>0</v>
      </c>
      <c r="AF440" s="109">
        <f>28*IF(AND(AF439=C439,Y440=D442),1,0)</f>
        <v>0</v>
      </c>
      <c r="AG440" s="109">
        <f>36*IF(AND(AG439=C439,Y440=D442),1,0)</f>
        <v>0</v>
      </c>
      <c r="AH440" s="109">
        <f>45*IF(AND(AH439=C439,Y440=D442),1,0)</f>
        <v>0</v>
      </c>
      <c r="AI440" s="109">
        <f>55*IF(AND(AI439=C439,Y440=D442),1,0)</f>
        <v>0</v>
      </c>
      <c r="AJ440" s="124"/>
      <c r="AK440" s="109">
        <v>4</v>
      </c>
      <c r="AL440" s="109">
        <v>0</v>
      </c>
      <c r="AM440" s="109">
        <v>0</v>
      </c>
      <c r="AN440" s="109">
        <v>0</v>
      </c>
      <c r="AO440" s="109">
        <v>0</v>
      </c>
      <c r="AP440" s="109">
        <v>0</v>
      </c>
      <c r="AQ440" s="109">
        <v>0</v>
      </c>
      <c r="AR440" s="109">
        <v>0</v>
      </c>
      <c r="AS440" s="109">
        <v>0</v>
      </c>
      <c r="AT440" s="109">
        <v>0</v>
      </c>
      <c r="AU440" s="109">
        <v>0</v>
      </c>
      <c r="AV440" s="124"/>
      <c r="AW440" s="109">
        <v>4</v>
      </c>
      <c r="AX440" s="109">
        <v>0</v>
      </c>
      <c r="AY440" s="109">
        <v>0</v>
      </c>
      <c r="AZ440" s="109">
        <v>0</v>
      </c>
      <c r="BA440" s="109">
        <v>0</v>
      </c>
      <c r="BB440" s="109">
        <v>0</v>
      </c>
      <c r="BC440" s="109">
        <v>0</v>
      </c>
      <c r="BD440" s="109">
        <v>0</v>
      </c>
      <c r="BE440" s="109">
        <v>0</v>
      </c>
      <c r="BF440" s="109">
        <v>0</v>
      </c>
      <c r="BG440" s="109">
        <v>0</v>
      </c>
      <c r="BI440" s="176"/>
      <c r="BJ440" s="175">
        <f aca="true" t="shared" si="142" ref="BJ440:BP440">IF($D441="","",IF($D441=BJ439,"X",""))</f>
      </c>
      <c r="BK440" s="175">
        <f t="shared" si="142"/>
      </c>
      <c r="BL440" s="175">
        <f t="shared" si="142"/>
      </c>
      <c r="BM440" s="175">
        <f t="shared" si="142"/>
      </c>
      <c r="BN440" s="175">
        <f t="shared" si="142"/>
      </c>
      <c r="BO440" s="175">
        <f t="shared" si="142"/>
      </c>
      <c r="BP440" s="175">
        <f t="shared" si="142"/>
      </c>
    </row>
    <row r="441" spans="1:68" s="55" customFormat="1" ht="12.75">
      <c r="A441" s="52" t="str">
        <f>A435</f>
        <v>001</v>
      </c>
      <c r="B441" s="53">
        <f>IF(AND(C439&gt;=6,C439&lt;&gt;"",B$27&lt;&gt;""),B$27,"")</f>
      </c>
      <c r="C441" s="38">
        <f>IF(AND(C439&gt;0,C439&lt;&gt;"",C$27&lt;&gt;""),C$27,"")</f>
      </c>
      <c r="D441" s="201">
        <f>IF(AND(C439&gt;=6,B441&lt;&gt;"",C441&lt;&gt;""),CHOOSE(SUM(E441:S441)+1,"0","1","2","3","Quadra","Quina","SENA","Verifique","Verifique","Verifique","Verifique","Verifique","Verifique","Verifique","Verifique","Verifique"),"")</f>
      </c>
      <c r="E441" s="54">
        <f aca="true" t="shared" si="143" ref="E441:S441">IF(E440&lt;&gt;"",IF(SUMIF($E$27:$J$27,E440,$E$27:$J$27)=E440,1,0),0)</f>
        <v>0</v>
      </c>
      <c r="F441" s="54">
        <f t="shared" si="143"/>
        <v>0</v>
      </c>
      <c r="G441" s="54">
        <f t="shared" si="143"/>
        <v>0</v>
      </c>
      <c r="H441" s="54">
        <f t="shared" si="143"/>
        <v>0</v>
      </c>
      <c r="I441" s="54">
        <f t="shared" si="143"/>
        <v>0</v>
      </c>
      <c r="J441" s="54">
        <f t="shared" si="143"/>
        <v>0</v>
      </c>
      <c r="K441" s="54">
        <f t="shared" si="143"/>
        <v>0</v>
      </c>
      <c r="L441" s="54">
        <f t="shared" si="143"/>
        <v>0</v>
      </c>
      <c r="M441" s="54">
        <f t="shared" si="143"/>
        <v>0</v>
      </c>
      <c r="N441" s="54">
        <f t="shared" si="143"/>
        <v>0</v>
      </c>
      <c r="O441" s="54">
        <f t="shared" si="143"/>
        <v>0</v>
      </c>
      <c r="P441" s="54">
        <f t="shared" si="143"/>
        <v>0</v>
      </c>
      <c r="Q441" s="54">
        <f t="shared" si="143"/>
        <v>0</v>
      </c>
      <c r="R441" s="54">
        <f t="shared" si="143"/>
        <v>0</v>
      </c>
      <c r="S441" s="54">
        <f t="shared" si="143"/>
        <v>0</v>
      </c>
      <c r="T441" s="120"/>
      <c r="Y441" s="125">
        <v>5</v>
      </c>
      <c r="Z441" s="126">
        <v>0</v>
      </c>
      <c r="AA441" s="109">
        <f>5*IF(AND(AA439=C439,Y441=D442),1,0)</f>
        <v>0</v>
      </c>
      <c r="AB441" s="109">
        <f>15*IF(AND(AB439=C439,Y441=D442),1,0)</f>
        <v>0</v>
      </c>
      <c r="AC441" s="109">
        <f>30*IF(AND(AC439=C439,Y441=D442),1,0)</f>
        <v>0</v>
      </c>
      <c r="AD441" s="109">
        <f>50*IF(AND(AD439=C439,Y441=D442),1,0)</f>
        <v>0</v>
      </c>
      <c r="AE441" s="109">
        <f>75*IF(AND(AE439=C439,Y441=D442),1,0)</f>
        <v>0</v>
      </c>
      <c r="AF441" s="109">
        <f>105*IF(AND(AF439=C439,Y441=D442),1,0)</f>
        <v>0</v>
      </c>
      <c r="AG441" s="109">
        <f>140*IF(AND(AG439=C439,Y441=D442),1,0)</f>
        <v>0</v>
      </c>
      <c r="AH441" s="109">
        <f>180*IF(AND(AH439=C439,Y441=D442),1,0)</f>
        <v>0</v>
      </c>
      <c r="AI441" s="109">
        <f>225*IF(AND(AI439=C439,Y441=D442),1,0)</f>
        <v>0</v>
      </c>
      <c r="AJ441" s="126"/>
      <c r="AK441" s="126">
        <v>5</v>
      </c>
      <c r="AL441" s="109">
        <f>1*IF(AND(AL439=C439,AK441=D442),1,0)</f>
        <v>0</v>
      </c>
      <c r="AM441" s="109">
        <f>2*IF(AND(AM439=C439,AK441=D442),1,0)</f>
        <v>0</v>
      </c>
      <c r="AN441" s="109">
        <f>3*IF(AND(AN439=C439,AK441=D442),1,0)</f>
        <v>0</v>
      </c>
      <c r="AO441" s="109">
        <f>4*IF(AND(AO439=C439,AK441=D442),1,0)</f>
        <v>0</v>
      </c>
      <c r="AP441" s="109">
        <f>5*IF(AND(AP439=C439,AK441=D442),1,0)</f>
        <v>0</v>
      </c>
      <c r="AQ441" s="109">
        <f>6*IF(AND(AQ439=C439,AK441=D442),1,0)</f>
        <v>0</v>
      </c>
      <c r="AR441" s="109">
        <f>7*IF(AND(AR439=C439,AK441=D442),1,0)</f>
        <v>0</v>
      </c>
      <c r="AS441" s="109">
        <f>8*IF(AND(AS439=C439,AK441=D442),1,0)</f>
        <v>0</v>
      </c>
      <c r="AT441" s="109">
        <f>9*IF(AND(AT439=C439,AK441=D442),1,0)</f>
        <v>0</v>
      </c>
      <c r="AU441" s="109">
        <f>10*IF(AND(AU439=C439,AK441=D442),1,0)</f>
        <v>0</v>
      </c>
      <c r="AV441" s="126"/>
      <c r="AW441" s="126">
        <v>5</v>
      </c>
      <c r="AX441" s="109">
        <v>0</v>
      </c>
      <c r="AY441" s="109">
        <v>0</v>
      </c>
      <c r="AZ441" s="109">
        <v>0</v>
      </c>
      <c r="BA441" s="109">
        <v>0</v>
      </c>
      <c r="BB441" s="109">
        <v>0</v>
      </c>
      <c r="BC441" s="109">
        <v>0</v>
      </c>
      <c r="BD441" s="109">
        <v>0</v>
      </c>
      <c r="BE441" s="109">
        <v>0</v>
      </c>
      <c r="BF441" s="109">
        <v>0</v>
      </c>
      <c r="BG441" s="109">
        <v>0</v>
      </c>
      <c r="BI441" s="176"/>
      <c r="BJ441" s="176"/>
      <c r="BK441" s="176"/>
      <c r="BL441" s="176"/>
      <c r="BM441" s="176"/>
      <c r="BN441" s="176"/>
      <c r="BO441" s="176"/>
      <c r="BP441" s="176"/>
    </row>
    <row r="442" spans="1:59" ht="15">
      <c r="A442" s="56"/>
      <c r="B442" s="206" t="s">
        <v>62</v>
      </c>
      <c r="C442" s="208">
        <f>C436+1</f>
        <v>69</v>
      </c>
      <c r="D442" s="129">
        <f>SUM(E441:S441)</f>
        <v>0</v>
      </c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17"/>
      <c r="U442" s="82"/>
      <c r="V442" s="117"/>
      <c r="W442" s="117"/>
      <c r="Y442" s="122">
        <v>6</v>
      </c>
      <c r="Z442" s="108">
        <v>0</v>
      </c>
      <c r="AA442" s="109">
        <v>0</v>
      </c>
      <c r="AB442" s="109">
        <f>15*IF(AND(AB439=C439,Y442=D442),1,0)</f>
        <v>0</v>
      </c>
      <c r="AC442" s="109">
        <f>45*IF(AND(AC439=C439,Y442=D442),1,0)</f>
        <v>0</v>
      </c>
      <c r="AD442" s="109">
        <f>90*IF(AND(AD439=C439,Y442=D442),1,0)</f>
        <v>0</v>
      </c>
      <c r="AE442" s="109">
        <f>150*IF(AND(AE439=C439,Y442=D442),1,0)</f>
        <v>0</v>
      </c>
      <c r="AF442" s="109">
        <f>225*IF(AND(AF439=C439,Y442=D442),1,0)</f>
        <v>0</v>
      </c>
      <c r="AG442" s="109">
        <f>315*IF(AND(AG439=C439,Y442=D442),1,0)</f>
        <v>0</v>
      </c>
      <c r="AH442" s="109">
        <f>420*IF(AND(AH439=C439,Y442=D442),1,0)</f>
        <v>0</v>
      </c>
      <c r="AI442" s="109">
        <f>540*IF(AND(AI439=C439,Y442=D442),1,0)</f>
        <v>0</v>
      </c>
      <c r="AJ442" s="108"/>
      <c r="AK442" s="108">
        <v>6</v>
      </c>
      <c r="AL442" s="108">
        <v>0</v>
      </c>
      <c r="AM442" s="109">
        <f>6*IF(AND(AM439=C439,AK442=D442),1,0)</f>
        <v>0</v>
      </c>
      <c r="AN442" s="109">
        <f>12*IF(AND(AN439=C439,AK442=D442),1,0)</f>
        <v>0</v>
      </c>
      <c r="AO442" s="109">
        <f>18*IF(AND(AO439=C439,AK442=D442),1,0)</f>
        <v>0</v>
      </c>
      <c r="AP442" s="109">
        <f>24*IF(AND(AP439=C439,AK442=D442),1,0)</f>
        <v>0</v>
      </c>
      <c r="AQ442" s="109">
        <f>30*IF(AND(AQ439=C439,AK442=D442),1,0)</f>
        <v>0</v>
      </c>
      <c r="AR442" s="109">
        <f>36*IF(AND(AR439=C439,AK442=D442),1,0)</f>
        <v>0</v>
      </c>
      <c r="AS442" s="109">
        <f>42*IF(AND(AS439=C439,AK442=D442),1,0)</f>
        <v>0</v>
      </c>
      <c r="AT442" s="109">
        <f>48*IF(AND(AT439=C439,AK442=D442),1,0)</f>
        <v>0</v>
      </c>
      <c r="AU442" s="109">
        <f>54*IF(AND(AU439=C439,AK442=D442),1,0)</f>
        <v>0</v>
      </c>
      <c r="AV442" s="108"/>
      <c r="AW442" s="108">
        <v>6</v>
      </c>
      <c r="AX442" s="109">
        <f>1*IF(AND(AX439=C439,AW442=D442),1,0)</f>
        <v>0</v>
      </c>
      <c r="AY442" s="109">
        <f>1*IF(AND(AY439=C439,AW442=D442),1,0)</f>
        <v>0</v>
      </c>
      <c r="AZ442" s="109">
        <f>1*IF(AND(AZ439=C439,AW442=D442),1,0)</f>
        <v>0</v>
      </c>
      <c r="BA442" s="109">
        <f>1*IF(AND(BA439=C439,AW442=D442),1,0)</f>
        <v>0</v>
      </c>
      <c r="BB442" s="109">
        <f>1*IF(AND(BB439=C439,AW442=D442),1,0)</f>
        <v>0</v>
      </c>
      <c r="BC442" s="109">
        <f>1*IF(AND(BC439=C439,AW442=D442),1,0)</f>
        <v>0</v>
      </c>
      <c r="BD442" s="109">
        <f>1*IF(AND(BD439=C439,AW442=D442),1,0)</f>
        <v>0</v>
      </c>
      <c r="BE442" s="109">
        <f>1*IF(AND(BE439=C439,AW442=D442),1,0)</f>
        <v>0</v>
      </c>
      <c r="BF442" s="109">
        <f>1*IF(AND(BF439=C439,AW442=D442),1,0)</f>
        <v>0</v>
      </c>
      <c r="BG442" s="109">
        <f>1*IF(AND(BG439=C439,AW442=D442),1,0)</f>
        <v>0</v>
      </c>
    </row>
    <row r="443" spans="1:57" ht="12.75">
      <c r="A443" s="30"/>
      <c r="B443" s="31"/>
      <c r="T443" s="32"/>
      <c r="W443" s="92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I443" s="106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U443" s="80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</row>
    <row r="444" spans="1:20" ht="12.75">
      <c r="A444" s="30"/>
      <c r="B444" s="31"/>
      <c r="C444" s="41"/>
      <c r="D444" s="104"/>
      <c r="E444" s="41"/>
      <c r="F444" s="41"/>
      <c r="G444" s="41"/>
      <c r="T444" s="32"/>
    </row>
    <row r="445" spans="1:68" s="47" customFormat="1" ht="23.25">
      <c r="A445" s="42"/>
      <c r="B445" s="43">
        <f>IF(COUNTIF(E446:S446,"&gt;0")&gt;=6,"Cartão com","")</f>
      </c>
      <c r="C445" s="44">
        <f>IF(COUNTIF(E446:S446,"&gt;0")&gt;=6,COUNTIF(E446:S446,"&gt;0"),"")</f>
      </c>
      <c r="D445" s="102">
        <f>IF(COUNTIF(E446:S446,"&gt;0")&gt;=6,"dezenas","")</f>
      </c>
      <c r="E445" s="45">
        <v>1</v>
      </c>
      <c r="F445" s="46">
        <v>2</v>
      </c>
      <c r="G445" s="46">
        <v>3</v>
      </c>
      <c r="H445" s="45">
        <v>4</v>
      </c>
      <c r="I445" s="45">
        <v>5</v>
      </c>
      <c r="J445" s="45">
        <v>6</v>
      </c>
      <c r="K445" s="45">
        <v>7</v>
      </c>
      <c r="L445" s="45">
        <v>8</v>
      </c>
      <c r="M445" s="45">
        <v>9</v>
      </c>
      <c r="N445" s="45">
        <v>10</v>
      </c>
      <c r="O445" s="45">
        <v>11</v>
      </c>
      <c r="P445" s="45">
        <v>12</v>
      </c>
      <c r="Q445" s="45">
        <v>13</v>
      </c>
      <c r="R445" s="45">
        <v>14</v>
      </c>
      <c r="S445" s="45">
        <v>15</v>
      </c>
      <c r="T445" s="118"/>
      <c r="U445" s="128" t="s">
        <v>23</v>
      </c>
      <c r="V445" s="128" t="s">
        <v>24</v>
      </c>
      <c r="W445" s="128" t="s">
        <v>25</v>
      </c>
      <c r="Y445" s="121" t="s">
        <v>32</v>
      </c>
      <c r="Z445" s="122">
        <v>6</v>
      </c>
      <c r="AA445" s="122">
        <v>7</v>
      </c>
      <c r="AB445" s="122">
        <v>8</v>
      </c>
      <c r="AC445" s="122">
        <v>9</v>
      </c>
      <c r="AD445" s="122">
        <v>10</v>
      </c>
      <c r="AE445" s="122">
        <v>11</v>
      </c>
      <c r="AF445" s="122">
        <v>12</v>
      </c>
      <c r="AG445" s="122">
        <v>13</v>
      </c>
      <c r="AH445" s="122">
        <v>14</v>
      </c>
      <c r="AI445" s="122">
        <v>15</v>
      </c>
      <c r="AJ445" s="123"/>
      <c r="AK445" s="121" t="s">
        <v>33</v>
      </c>
      <c r="AL445" s="108">
        <v>6</v>
      </c>
      <c r="AM445" s="108">
        <v>7</v>
      </c>
      <c r="AN445" s="108">
        <v>8</v>
      </c>
      <c r="AO445" s="108">
        <v>9</v>
      </c>
      <c r="AP445" s="108">
        <v>10</v>
      </c>
      <c r="AQ445" s="108">
        <v>11</v>
      </c>
      <c r="AR445" s="108">
        <v>12</v>
      </c>
      <c r="AS445" s="108">
        <v>13</v>
      </c>
      <c r="AT445" s="108">
        <v>14</v>
      </c>
      <c r="AU445" s="108">
        <v>15</v>
      </c>
      <c r="AV445" s="123"/>
      <c r="AW445" s="121" t="s">
        <v>34</v>
      </c>
      <c r="AX445" s="108">
        <v>6</v>
      </c>
      <c r="AY445" s="108">
        <v>7</v>
      </c>
      <c r="AZ445" s="108">
        <v>8</v>
      </c>
      <c r="BA445" s="108">
        <v>9</v>
      </c>
      <c r="BB445" s="108">
        <v>10</v>
      </c>
      <c r="BC445" s="108">
        <v>11</v>
      </c>
      <c r="BD445" s="108">
        <v>12</v>
      </c>
      <c r="BE445" s="108">
        <v>13</v>
      </c>
      <c r="BF445" s="108">
        <v>14</v>
      </c>
      <c r="BG445" s="108">
        <v>15</v>
      </c>
      <c r="BI445" s="174" t="s">
        <v>54</v>
      </c>
      <c r="BJ445" s="226" t="s">
        <v>69</v>
      </c>
      <c r="BK445" s="226" t="s">
        <v>70</v>
      </c>
      <c r="BL445" s="226" t="s">
        <v>71</v>
      </c>
      <c r="BM445" s="226" t="s">
        <v>72</v>
      </c>
      <c r="BN445" s="226" t="s">
        <v>57</v>
      </c>
      <c r="BO445" s="226" t="s">
        <v>58</v>
      </c>
      <c r="BP445" s="226" t="s">
        <v>25</v>
      </c>
    </row>
    <row r="446" spans="1:68" s="51" customFormat="1" ht="18">
      <c r="A446" s="48" t="str">
        <f>A440</f>
        <v>Grupo</v>
      </c>
      <c r="B446" s="49" t="s">
        <v>12</v>
      </c>
      <c r="C446" s="50" t="s">
        <v>2</v>
      </c>
      <c r="D446" s="97" t="s">
        <v>15</v>
      </c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119"/>
      <c r="U446" s="127">
        <f>SUM(Z446:AI448)</f>
        <v>0</v>
      </c>
      <c r="V446" s="127">
        <f>SUM(AL446:AU448)</f>
        <v>0</v>
      </c>
      <c r="W446" s="127">
        <f>SUM(AX446:BG448)</f>
        <v>0</v>
      </c>
      <c r="Y446" s="122">
        <v>4</v>
      </c>
      <c r="Z446" s="109">
        <f>1*IF(AND(Z445=C445,Y446=D448),1,0)</f>
        <v>0</v>
      </c>
      <c r="AA446" s="109">
        <f>3*IF(AND(AA445=C445,Y446=D448),1,0)</f>
        <v>0</v>
      </c>
      <c r="AB446" s="109">
        <f>6*IF(AND(AB445=C445,Y446=D448),1,0)</f>
        <v>0</v>
      </c>
      <c r="AC446" s="109">
        <f>10*IF(AND(AC445=C445,Y446=D448),1,0)</f>
        <v>0</v>
      </c>
      <c r="AD446" s="109">
        <f>15*IF(AND(AD445=C445,Y446=D448),1,0)</f>
        <v>0</v>
      </c>
      <c r="AE446" s="109">
        <f>21*IF(AND(AE445=C445,Y446=D448),1,0)</f>
        <v>0</v>
      </c>
      <c r="AF446" s="109">
        <f>28*IF(AND(AF445=C445,Y446=D448),1,0)</f>
        <v>0</v>
      </c>
      <c r="AG446" s="109">
        <f>36*IF(AND(AG445=C445,Y446=D448),1,0)</f>
        <v>0</v>
      </c>
      <c r="AH446" s="109">
        <f>45*IF(AND(AH445=C445,Y446=D448),1,0)</f>
        <v>0</v>
      </c>
      <c r="AI446" s="109">
        <f>55*IF(AND(AI445=C445,Y446=D448),1,0)</f>
        <v>0</v>
      </c>
      <c r="AJ446" s="124"/>
      <c r="AK446" s="109">
        <v>4</v>
      </c>
      <c r="AL446" s="109">
        <v>0</v>
      </c>
      <c r="AM446" s="109">
        <v>0</v>
      </c>
      <c r="AN446" s="109">
        <v>0</v>
      </c>
      <c r="AO446" s="109">
        <v>0</v>
      </c>
      <c r="AP446" s="109">
        <v>0</v>
      </c>
      <c r="AQ446" s="109">
        <v>0</v>
      </c>
      <c r="AR446" s="109">
        <v>0</v>
      </c>
      <c r="AS446" s="109">
        <v>0</v>
      </c>
      <c r="AT446" s="109">
        <v>0</v>
      </c>
      <c r="AU446" s="109">
        <v>0</v>
      </c>
      <c r="AV446" s="124"/>
      <c r="AW446" s="109">
        <v>4</v>
      </c>
      <c r="AX446" s="109">
        <v>0</v>
      </c>
      <c r="AY446" s="109">
        <v>0</v>
      </c>
      <c r="AZ446" s="109">
        <v>0</v>
      </c>
      <c r="BA446" s="109">
        <v>0</v>
      </c>
      <c r="BB446" s="109">
        <v>0</v>
      </c>
      <c r="BC446" s="109">
        <v>0</v>
      </c>
      <c r="BD446" s="109">
        <v>0</v>
      </c>
      <c r="BE446" s="109">
        <v>0</v>
      </c>
      <c r="BF446" s="109">
        <v>0</v>
      </c>
      <c r="BG446" s="109">
        <v>0</v>
      </c>
      <c r="BI446" s="176"/>
      <c r="BJ446" s="175">
        <f aca="true" t="shared" si="144" ref="BJ446:BP446">IF($D447="","",IF($D447=BJ445,"X",""))</f>
      </c>
      <c r="BK446" s="175">
        <f t="shared" si="144"/>
      </c>
      <c r="BL446" s="175">
        <f t="shared" si="144"/>
      </c>
      <c r="BM446" s="175">
        <f t="shared" si="144"/>
      </c>
      <c r="BN446" s="175">
        <f t="shared" si="144"/>
      </c>
      <c r="BO446" s="175">
        <f t="shared" si="144"/>
      </c>
      <c r="BP446" s="175">
        <f t="shared" si="144"/>
      </c>
    </row>
    <row r="447" spans="1:68" s="55" customFormat="1" ht="12.75">
      <c r="A447" s="52" t="str">
        <f>A441</f>
        <v>001</v>
      </c>
      <c r="B447" s="53">
        <f>IF(AND(C445&gt;=6,C445&lt;&gt;"",B$27&lt;&gt;""),B$27,"")</f>
      </c>
      <c r="C447" s="38">
        <f>IF(AND(C445&gt;0,C445&lt;&gt;"",C$27&lt;&gt;""),C$27,"")</f>
      </c>
      <c r="D447" s="201">
        <f>IF(AND(C445&gt;=6,B447&lt;&gt;"",C447&lt;&gt;""),CHOOSE(SUM(E447:S447)+1,"0","1","2","3","Quadra","Quina","SENA","Verifique","Verifique","Verifique","Verifique","Verifique","Verifique","Verifique","Verifique","Verifique"),"")</f>
      </c>
      <c r="E447" s="54">
        <f aca="true" t="shared" si="145" ref="E447:S447">IF(E446&lt;&gt;"",IF(SUMIF($E$27:$J$27,E446,$E$27:$J$27)=E446,1,0),0)</f>
        <v>0</v>
      </c>
      <c r="F447" s="54">
        <f t="shared" si="145"/>
        <v>0</v>
      </c>
      <c r="G447" s="54">
        <f t="shared" si="145"/>
        <v>0</v>
      </c>
      <c r="H447" s="54">
        <f t="shared" si="145"/>
        <v>0</v>
      </c>
      <c r="I447" s="54">
        <f t="shared" si="145"/>
        <v>0</v>
      </c>
      <c r="J447" s="54">
        <f t="shared" si="145"/>
        <v>0</v>
      </c>
      <c r="K447" s="54">
        <f t="shared" si="145"/>
        <v>0</v>
      </c>
      <c r="L447" s="54">
        <f t="shared" si="145"/>
        <v>0</v>
      </c>
      <c r="M447" s="54">
        <f t="shared" si="145"/>
        <v>0</v>
      </c>
      <c r="N447" s="54">
        <f t="shared" si="145"/>
        <v>0</v>
      </c>
      <c r="O447" s="54">
        <f t="shared" si="145"/>
        <v>0</v>
      </c>
      <c r="P447" s="54">
        <f t="shared" si="145"/>
        <v>0</v>
      </c>
      <c r="Q447" s="54">
        <f t="shared" si="145"/>
        <v>0</v>
      </c>
      <c r="R447" s="54">
        <f t="shared" si="145"/>
        <v>0</v>
      </c>
      <c r="S447" s="54">
        <f t="shared" si="145"/>
        <v>0</v>
      </c>
      <c r="T447" s="120"/>
      <c r="Y447" s="125">
        <v>5</v>
      </c>
      <c r="Z447" s="126">
        <v>0</v>
      </c>
      <c r="AA447" s="109">
        <f>5*IF(AND(AA445=C445,Y447=D448),1,0)</f>
        <v>0</v>
      </c>
      <c r="AB447" s="109">
        <f>15*IF(AND(AB445=C445,Y447=D448),1,0)</f>
        <v>0</v>
      </c>
      <c r="AC447" s="109">
        <f>30*IF(AND(AC445=C445,Y447=D448),1,0)</f>
        <v>0</v>
      </c>
      <c r="AD447" s="109">
        <f>50*IF(AND(AD445=C445,Y447=D448),1,0)</f>
        <v>0</v>
      </c>
      <c r="AE447" s="109">
        <f>75*IF(AND(AE445=C445,Y447=D448),1,0)</f>
        <v>0</v>
      </c>
      <c r="AF447" s="109">
        <f>105*IF(AND(AF445=C445,Y447=D448),1,0)</f>
        <v>0</v>
      </c>
      <c r="AG447" s="109">
        <f>140*IF(AND(AG445=C445,Y447=D448),1,0)</f>
        <v>0</v>
      </c>
      <c r="AH447" s="109">
        <f>180*IF(AND(AH445=C445,Y447=D448),1,0)</f>
        <v>0</v>
      </c>
      <c r="AI447" s="109">
        <f>225*IF(AND(AI445=C445,Y447=D448),1,0)</f>
        <v>0</v>
      </c>
      <c r="AJ447" s="126"/>
      <c r="AK447" s="126">
        <v>5</v>
      </c>
      <c r="AL447" s="109">
        <f>1*IF(AND(AL445=C445,AK447=D448),1,0)</f>
        <v>0</v>
      </c>
      <c r="AM447" s="109">
        <f>2*IF(AND(AM445=C445,AK447=D448),1,0)</f>
        <v>0</v>
      </c>
      <c r="AN447" s="109">
        <f>3*IF(AND(AN445=C445,AK447=D448),1,0)</f>
        <v>0</v>
      </c>
      <c r="AO447" s="109">
        <f>4*IF(AND(AO445=C445,AK447=D448),1,0)</f>
        <v>0</v>
      </c>
      <c r="AP447" s="109">
        <f>5*IF(AND(AP445=C445,AK447=D448),1,0)</f>
        <v>0</v>
      </c>
      <c r="AQ447" s="109">
        <f>6*IF(AND(AQ445=C445,AK447=D448),1,0)</f>
        <v>0</v>
      </c>
      <c r="AR447" s="109">
        <f>7*IF(AND(AR445=C445,AK447=D448),1,0)</f>
        <v>0</v>
      </c>
      <c r="AS447" s="109">
        <f>8*IF(AND(AS445=C445,AK447=D448),1,0)</f>
        <v>0</v>
      </c>
      <c r="AT447" s="109">
        <f>9*IF(AND(AT445=C445,AK447=D448),1,0)</f>
        <v>0</v>
      </c>
      <c r="AU447" s="109">
        <f>10*IF(AND(AU445=C445,AK447=D448),1,0)</f>
        <v>0</v>
      </c>
      <c r="AV447" s="126"/>
      <c r="AW447" s="126">
        <v>5</v>
      </c>
      <c r="AX447" s="109">
        <v>0</v>
      </c>
      <c r="AY447" s="109">
        <v>0</v>
      </c>
      <c r="AZ447" s="109">
        <v>0</v>
      </c>
      <c r="BA447" s="109">
        <v>0</v>
      </c>
      <c r="BB447" s="109">
        <v>0</v>
      </c>
      <c r="BC447" s="109">
        <v>0</v>
      </c>
      <c r="BD447" s="109">
        <v>0</v>
      </c>
      <c r="BE447" s="109">
        <v>0</v>
      </c>
      <c r="BF447" s="109">
        <v>0</v>
      </c>
      <c r="BG447" s="109">
        <v>0</v>
      </c>
      <c r="BI447" s="176"/>
      <c r="BJ447" s="176"/>
      <c r="BK447" s="176"/>
      <c r="BL447" s="176"/>
      <c r="BM447" s="176"/>
      <c r="BN447" s="176"/>
      <c r="BO447" s="176"/>
      <c r="BP447" s="176"/>
    </row>
    <row r="448" spans="1:59" ht="15">
      <c r="A448" s="56"/>
      <c r="B448" s="206" t="s">
        <v>62</v>
      </c>
      <c r="C448" s="208">
        <f>C442+1</f>
        <v>70</v>
      </c>
      <c r="D448" s="129">
        <f>SUM(E447:S447)</f>
        <v>0</v>
      </c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17"/>
      <c r="U448" s="82"/>
      <c r="V448" s="117"/>
      <c r="W448" s="117"/>
      <c r="Y448" s="122">
        <v>6</v>
      </c>
      <c r="Z448" s="108">
        <v>0</v>
      </c>
      <c r="AA448" s="109">
        <v>0</v>
      </c>
      <c r="AB448" s="109">
        <f>15*IF(AND(AB445=C445,Y448=D448),1,0)</f>
        <v>0</v>
      </c>
      <c r="AC448" s="109">
        <f>45*IF(AND(AC445=C445,Y448=D448),1,0)</f>
        <v>0</v>
      </c>
      <c r="AD448" s="109">
        <f>90*IF(AND(AD445=C445,Y448=D448),1,0)</f>
        <v>0</v>
      </c>
      <c r="AE448" s="109">
        <f>150*IF(AND(AE445=C445,Y448=D448),1,0)</f>
        <v>0</v>
      </c>
      <c r="AF448" s="109">
        <f>225*IF(AND(AF445=C445,Y448=D448),1,0)</f>
        <v>0</v>
      </c>
      <c r="AG448" s="109">
        <f>315*IF(AND(AG445=C445,Y448=D448),1,0)</f>
        <v>0</v>
      </c>
      <c r="AH448" s="109">
        <f>420*IF(AND(AH445=C445,Y448=D448),1,0)</f>
        <v>0</v>
      </c>
      <c r="AI448" s="109">
        <f>540*IF(AND(AI445=C445,Y448=D448),1,0)</f>
        <v>0</v>
      </c>
      <c r="AJ448" s="108"/>
      <c r="AK448" s="108">
        <v>6</v>
      </c>
      <c r="AL448" s="108">
        <v>0</v>
      </c>
      <c r="AM448" s="109">
        <f>6*IF(AND(AM445=C445,AK448=D448),1,0)</f>
        <v>0</v>
      </c>
      <c r="AN448" s="109">
        <f>12*IF(AND(AN445=C445,AK448=D448),1,0)</f>
        <v>0</v>
      </c>
      <c r="AO448" s="109">
        <f>18*IF(AND(AO445=C445,AK448=D448),1,0)</f>
        <v>0</v>
      </c>
      <c r="AP448" s="109">
        <f>24*IF(AND(AP445=C445,AK448=D448),1,0)</f>
        <v>0</v>
      </c>
      <c r="AQ448" s="109">
        <f>30*IF(AND(AQ445=C445,AK448=D448),1,0)</f>
        <v>0</v>
      </c>
      <c r="AR448" s="109">
        <f>36*IF(AND(AR445=C445,AK448=D448),1,0)</f>
        <v>0</v>
      </c>
      <c r="AS448" s="109">
        <f>42*IF(AND(AS445=C445,AK448=D448),1,0)</f>
        <v>0</v>
      </c>
      <c r="AT448" s="109">
        <f>48*IF(AND(AT445=C445,AK448=D448),1,0)</f>
        <v>0</v>
      </c>
      <c r="AU448" s="109">
        <f>54*IF(AND(AU445=C445,AK448=D448),1,0)</f>
        <v>0</v>
      </c>
      <c r="AV448" s="108"/>
      <c r="AW448" s="108">
        <v>6</v>
      </c>
      <c r="AX448" s="109">
        <f>1*IF(AND(AX445=C445,AW448=D448),1,0)</f>
        <v>0</v>
      </c>
      <c r="AY448" s="109">
        <f>1*IF(AND(AY445=C445,AW448=D448),1,0)</f>
        <v>0</v>
      </c>
      <c r="AZ448" s="109">
        <f>1*IF(AND(AZ445=C445,AW448=D448),1,0)</f>
        <v>0</v>
      </c>
      <c r="BA448" s="109">
        <f>1*IF(AND(BA445=C445,AW448=D448),1,0)</f>
        <v>0</v>
      </c>
      <c r="BB448" s="109">
        <f>1*IF(AND(BB445=C445,AW448=D448),1,0)</f>
        <v>0</v>
      </c>
      <c r="BC448" s="109">
        <f>1*IF(AND(BC445=C445,AW448=D448),1,0)</f>
        <v>0</v>
      </c>
      <c r="BD448" s="109">
        <f>1*IF(AND(BD445=C445,AW448=D448),1,0)</f>
        <v>0</v>
      </c>
      <c r="BE448" s="109">
        <f>1*IF(AND(BE445=C445,AW448=D448),1,0)</f>
        <v>0</v>
      </c>
      <c r="BF448" s="109">
        <f>1*IF(AND(BF445=C445,AW448=D448),1,0)</f>
        <v>0</v>
      </c>
      <c r="BG448" s="109">
        <f>1*IF(AND(BG445=C445,AW448=D448),1,0)</f>
        <v>0</v>
      </c>
    </row>
    <row r="449" spans="1:57" ht="12.75">
      <c r="A449" s="30"/>
      <c r="B449" s="31"/>
      <c r="T449" s="32"/>
      <c r="W449" s="92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I449" s="106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U449" s="80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</row>
    <row r="450" spans="1:20" ht="12.75">
      <c r="A450" s="30"/>
      <c r="B450" s="31"/>
      <c r="C450" s="41"/>
      <c r="D450" s="104"/>
      <c r="E450" s="41"/>
      <c r="F450" s="41"/>
      <c r="G450" s="41"/>
      <c r="T450" s="32"/>
    </row>
    <row r="451" spans="1:68" s="47" customFormat="1" ht="23.25">
      <c r="A451" s="42"/>
      <c r="B451" s="43">
        <f>IF(COUNTIF(E452:S452,"&gt;0")&gt;=6,"Cartão com","")</f>
      </c>
      <c r="C451" s="44">
        <f>IF(COUNTIF(E452:S452,"&gt;0")&gt;=6,COUNTIF(E452:S452,"&gt;0"),"")</f>
      </c>
      <c r="D451" s="102">
        <f>IF(COUNTIF(E452:S452,"&gt;0")&gt;=6,"dezenas","")</f>
      </c>
      <c r="E451" s="45">
        <v>1</v>
      </c>
      <c r="F451" s="46">
        <v>2</v>
      </c>
      <c r="G451" s="46">
        <v>3</v>
      </c>
      <c r="H451" s="45">
        <v>4</v>
      </c>
      <c r="I451" s="45">
        <v>5</v>
      </c>
      <c r="J451" s="45">
        <v>6</v>
      </c>
      <c r="K451" s="45">
        <v>7</v>
      </c>
      <c r="L451" s="45">
        <v>8</v>
      </c>
      <c r="M451" s="45">
        <v>9</v>
      </c>
      <c r="N451" s="45">
        <v>10</v>
      </c>
      <c r="O451" s="45">
        <v>11</v>
      </c>
      <c r="P451" s="45">
        <v>12</v>
      </c>
      <c r="Q451" s="45">
        <v>13</v>
      </c>
      <c r="R451" s="45">
        <v>14</v>
      </c>
      <c r="S451" s="45">
        <v>15</v>
      </c>
      <c r="T451" s="118"/>
      <c r="U451" s="128" t="s">
        <v>23</v>
      </c>
      <c r="V451" s="128" t="s">
        <v>24</v>
      </c>
      <c r="W451" s="128" t="s">
        <v>25</v>
      </c>
      <c r="Y451" s="121" t="s">
        <v>32</v>
      </c>
      <c r="Z451" s="122">
        <v>6</v>
      </c>
      <c r="AA451" s="122">
        <v>7</v>
      </c>
      <c r="AB451" s="122">
        <v>8</v>
      </c>
      <c r="AC451" s="122">
        <v>9</v>
      </c>
      <c r="AD451" s="122">
        <v>10</v>
      </c>
      <c r="AE451" s="122">
        <v>11</v>
      </c>
      <c r="AF451" s="122">
        <v>12</v>
      </c>
      <c r="AG451" s="122">
        <v>13</v>
      </c>
      <c r="AH451" s="122">
        <v>14</v>
      </c>
      <c r="AI451" s="122">
        <v>15</v>
      </c>
      <c r="AJ451" s="123"/>
      <c r="AK451" s="121" t="s">
        <v>33</v>
      </c>
      <c r="AL451" s="108">
        <v>6</v>
      </c>
      <c r="AM451" s="108">
        <v>7</v>
      </c>
      <c r="AN451" s="108">
        <v>8</v>
      </c>
      <c r="AO451" s="108">
        <v>9</v>
      </c>
      <c r="AP451" s="108">
        <v>10</v>
      </c>
      <c r="AQ451" s="108">
        <v>11</v>
      </c>
      <c r="AR451" s="108">
        <v>12</v>
      </c>
      <c r="AS451" s="108">
        <v>13</v>
      </c>
      <c r="AT451" s="108">
        <v>14</v>
      </c>
      <c r="AU451" s="108">
        <v>15</v>
      </c>
      <c r="AV451" s="123"/>
      <c r="AW451" s="121" t="s">
        <v>34</v>
      </c>
      <c r="AX451" s="108">
        <v>6</v>
      </c>
      <c r="AY451" s="108">
        <v>7</v>
      </c>
      <c r="AZ451" s="108">
        <v>8</v>
      </c>
      <c r="BA451" s="108">
        <v>9</v>
      </c>
      <c r="BB451" s="108">
        <v>10</v>
      </c>
      <c r="BC451" s="108">
        <v>11</v>
      </c>
      <c r="BD451" s="108">
        <v>12</v>
      </c>
      <c r="BE451" s="108">
        <v>13</v>
      </c>
      <c r="BF451" s="108">
        <v>14</v>
      </c>
      <c r="BG451" s="108">
        <v>15</v>
      </c>
      <c r="BI451" s="174" t="s">
        <v>54</v>
      </c>
      <c r="BJ451" s="226" t="s">
        <v>69</v>
      </c>
      <c r="BK451" s="226" t="s">
        <v>70</v>
      </c>
      <c r="BL451" s="226" t="s">
        <v>71</v>
      </c>
      <c r="BM451" s="226" t="s">
        <v>72</v>
      </c>
      <c r="BN451" s="226" t="s">
        <v>57</v>
      </c>
      <c r="BO451" s="226" t="s">
        <v>58</v>
      </c>
      <c r="BP451" s="226" t="s">
        <v>25</v>
      </c>
    </row>
    <row r="452" spans="1:68" s="51" customFormat="1" ht="18">
      <c r="A452" s="48" t="str">
        <f>A446</f>
        <v>Grupo</v>
      </c>
      <c r="B452" s="49" t="s">
        <v>12</v>
      </c>
      <c r="C452" s="50" t="s">
        <v>2</v>
      </c>
      <c r="D452" s="97" t="s">
        <v>15</v>
      </c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119"/>
      <c r="U452" s="127">
        <f>SUM(Z452:AI454)</f>
        <v>0</v>
      </c>
      <c r="V452" s="127">
        <f>SUM(AL452:AU454)</f>
        <v>0</v>
      </c>
      <c r="W452" s="127">
        <f>SUM(AX452:BG454)</f>
        <v>0</v>
      </c>
      <c r="Y452" s="122">
        <v>4</v>
      </c>
      <c r="Z452" s="109">
        <f>1*IF(AND(Z451=C451,Y452=D454),1,0)</f>
        <v>0</v>
      </c>
      <c r="AA452" s="109">
        <f>3*IF(AND(AA451=C451,Y452=D454),1,0)</f>
        <v>0</v>
      </c>
      <c r="AB452" s="109">
        <f>6*IF(AND(AB451=C451,Y452=D454),1,0)</f>
        <v>0</v>
      </c>
      <c r="AC452" s="109">
        <f>10*IF(AND(AC451=C451,Y452=D454),1,0)</f>
        <v>0</v>
      </c>
      <c r="AD452" s="109">
        <f>15*IF(AND(AD451=C451,Y452=D454),1,0)</f>
        <v>0</v>
      </c>
      <c r="AE452" s="109">
        <f>21*IF(AND(AE451=C451,Y452=D454),1,0)</f>
        <v>0</v>
      </c>
      <c r="AF452" s="109">
        <f>28*IF(AND(AF451=C451,Y452=D454),1,0)</f>
        <v>0</v>
      </c>
      <c r="AG452" s="109">
        <f>36*IF(AND(AG451=C451,Y452=D454),1,0)</f>
        <v>0</v>
      </c>
      <c r="AH452" s="109">
        <f>45*IF(AND(AH451=C451,Y452=D454),1,0)</f>
        <v>0</v>
      </c>
      <c r="AI452" s="109">
        <f>55*IF(AND(AI451=C451,Y452=D454),1,0)</f>
        <v>0</v>
      </c>
      <c r="AJ452" s="124"/>
      <c r="AK452" s="109">
        <v>4</v>
      </c>
      <c r="AL452" s="109">
        <v>0</v>
      </c>
      <c r="AM452" s="109">
        <v>0</v>
      </c>
      <c r="AN452" s="109">
        <v>0</v>
      </c>
      <c r="AO452" s="109">
        <v>0</v>
      </c>
      <c r="AP452" s="109">
        <v>0</v>
      </c>
      <c r="AQ452" s="109">
        <v>0</v>
      </c>
      <c r="AR452" s="109">
        <v>0</v>
      </c>
      <c r="AS452" s="109">
        <v>0</v>
      </c>
      <c r="AT452" s="109">
        <v>0</v>
      </c>
      <c r="AU452" s="109">
        <v>0</v>
      </c>
      <c r="AV452" s="124"/>
      <c r="AW452" s="109">
        <v>4</v>
      </c>
      <c r="AX452" s="109">
        <v>0</v>
      </c>
      <c r="AY452" s="109">
        <v>0</v>
      </c>
      <c r="AZ452" s="109">
        <v>0</v>
      </c>
      <c r="BA452" s="109">
        <v>0</v>
      </c>
      <c r="BB452" s="109">
        <v>0</v>
      </c>
      <c r="BC452" s="109">
        <v>0</v>
      </c>
      <c r="BD452" s="109">
        <v>0</v>
      </c>
      <c r="BE452" s="109">
        <v>0</v>
      </c>
      <c r="BF452" s="109">
        <v>0</v>
      </c>
      <c r="BG452" s="109">
        <v>0</v>
      </c>
      <c r="BI452" s="176"/>
      <c r="BJ452" s="175">
        <f aca="true" t="shared" si="146" ref="BJ452:BP452">IF($D453="","",IF($D453=BJ451,"X",""))</f>
      </c>
      <c r="BK452" s="175">
        <f t="shared" si="146"/>
      </c>
      <c r="BL452" s="175">
        <f t="shared" si="146"/>
      </c>
      <c r="BM452" s="175">
        <f t="shared" si="146"/>
      </c>
      <c r="BN452" s="175">
        <f t="shared" si="146"/>
      </c>
      <c r="BO452" s="175">
        <f t="shared" si="146"/>
      </c>
      <c r="BP452" s="175">
        <f t="shared" si="146"/>
      </c>
    </row>
    <row r="453" spans="1:68" s="55" customFormat="1" ht="12.75">
      <c r="A453" s="52" t="str">
        <f>A447</f>
        <v>001</v>
      </c>
      <c r="B453" s="53">
        <f>IF(AND(C451&gt;=6,C451&lt;&gt;"",B$27&lt;&gt;""),B$27,"")</f>
      </c>
      <c r="C453" s="38">
        <f>IF(AND(C451&gt;0,C451&lt;&gt;"",C$27&lt;&gt;""),C$27,"")</f>
      </c>
      <c r="D453" s="201">
        <f>IF(AND(C451&gt;=6,B453&lt;&gt;"",C453&lt;&gt;""),CHOOSE(SUM(E453:S453)+1,"0","1","2","3","Quadra","Quina","SENA","Verifique","Verifique","Verifique","Verifique","Verifique","Verifique","Verifique","Verifique","Verifique"),"")</f>
      </c>
      <c r="E453" s="54">
        <f aca="true" t="shared" si="147" ref="E453:S453">IF(E452&lt;&gt;"",IF(SUMIF($E$27:$J$27,E452,$E$27:$J$27)=E452,1,0),0)</f>
        <v>0</v>
      </c>
      <c r="F453" s="54">
        <f t="shared" si="147"/>
        <v>0</v>
      </c>
      <c r="G453" s="54">
        <f t="shared" si="147"/>
        <v>0</v>
      </c>
      <c r="H453" s="54">
        <f t="shared" si="147"/>
        <v>0</v>
      </c>
      <c r="I453" s="54">
        <f t="shared" si="147"/>
        <v>0</v>
      </c>
      <c r="J453" s="54">
        <f t="shared" si="147"/>
        <v>0</v>
      </c>
      <c r="K453" s="54">
        <f t="shared" si="147"/>
        <v>0</v>
      </c>
      <c r="L453" s="54">
        <f t="shared" si="147"/>
        <v>0</v>
      </c>
      <c r="M453" s="54">
        <f t="shared" si="147"/>
        <v>0</v>
      </c>
      <c r="N453" s="54">
        <f t="shared" si="147"/>
        <v>0</v>
      </c>
      <c r="O453" s="54">
        <f t="shared" si="147"/>
        <v>0</v>
      </c>
      <c r="P453" s="54">
        <f t="shared" si="147"/>
        <v>0</v>
      </c>
      <c r="Q453" s="54">
        <f t="shared" si="147"/>
        <v>0</v>
      </c>
      <c r="R453" s="54">
        <f t="shared" si="147"/>
        <v>0</v>
      </c>
      <c r="S453" s="54">
        <f t="shared" si="147"/>
        <v>0</v>
      </c>
      <c r="T453" s="120"/>
      <c r="Y453" s="125">
        <v>5</v>
      </c>
      <c r="Z453" s="126">
        <v>0</v>
      </c>
      <c r="AA453" s="109">
        <f>5*IF(AND(AA451=C451,Y453=D454),1,0)</f>
        <v>0</v>
      </c>
      <c r="AB453" s="109">
        <f>15*IF(AND(AB451=C451,Y453=D454),1,0)</f>
        <v>0</v>
      </c>
      <c r="AC453" s="109">
        <f>30*IF(AND(AC451=C451,Y453=D454),1,0)</f>
        <v>0</v>
      </c>
      <c r="AD453" s="109">
        <f>50*IF(AND(AD451=C451,Y453=D454),1,0)</f>
        <v>0</v>
      </c>
      <c r="AE453" s="109">
        <f>75*IF(AND(AE451=C451,Y453=D454),1,0)</f>
        <v>0</v>
      </c>
      <c r="AF453" s="109">
        <f>105*IF(AND(AF451=C451,Y453=D454),1,0)</f>
        <v>0</v>
      </c>
      <c r="AG453" s="109">
        <f>140*IF(AND(AG451=C451,Y453=D454),1,0)</f>
        <v>0</v>
      </c>
      <c r="AH453" s="109">
        <f>180*IF(AND(AH451=C451,Y453=D454),1,0)</f>
        <v>0</v>
      </c>
      <c r="AI453" s="109">
        <f>225*IF(AND(AI451=C451,Y453=D454),1,0)</f>
        <v>0</v>
      </c>
      <c r="AJ453" s="126"/>
      <c r="AK453" s="126">
        <v>5</v>
      </c>
      <c r="AL453" s="109">
        <f>1*IF(AND(AL451=C451,AK453=D454),1,0)</f>
        <v>0</v>
      </c>
      <c r="AM453" s="109">
        <f>2*IF(AND(AM451=C451,AK453=D454),1,0)</f>
        <v>0</v>
      </c>
      <c r="AN453" s="109">
        <f>3*IF(AND(AN451=C451,AK453=D454),1,0)</f>
        <v>0</v>
      </c>
      <c r="AO453" s="109">
        <f>4*IF(AND(AO451=C451,AK453=D454),1,0)</f>
        <v>0</v>
      </c>
      <c r="AP453" s="109">
        <f>5*IF(AND(AP451=C451,AK453=D454),1,0)</f>
        <v>0</v>
      </c>
      <c r="AQ453" s="109">
        <f>6*IF(AND(AQ451=C451,AK453=D454),1,0)</f>
        <v>0</v>
      </c>
      <c r="AR453" s="109">
        <f>7*IF(AND(AR451=C451,AK453=D454),1,0)</f>
        <v>0</v>
      </c>
      <c r="AS453" s="109">
        <f>8*IF(AND(AS451=C451,AK453=D454),1,0)</f>
        <v>0</v>
      </c>
      <c r="AT453" s="109">
        <f>9*IF(AND(AT451=C451,AK453=D454),1,0)</f>
        <v>0</v>
      </c>
      <c r="AU453" s="109">
        <f>10*IF(AND(AU451=C451,AK453=D454),1,0)</f>
        <v>0</v>
      </c>
      <c r="AV453" s="126"/>
      <c r="AW453" s="126">
        <v>5</v>
      </c>
      <c r="AX453" s="109">
        <v>0</v>
      </c>
      <c r="AY453" s="109">
        <v>0</v>
      </c>
      <c r="AZ453" s="109">
        <v>0</v>
      </c>
      <c r="BA453" s="109">
        <v>0</v>
      </c>
      <c r="BB453" s="109">
        <v>0</v>
      </c>
      <c r="BC453" s="109">
        <v>0</v>
      </c>
      <c r="BD453" s="109">
        <v>0</v>
      </c>
      <c r="BE453" s="109">
        <v>0</v>
      </c>
      <c r="BF453" s="109">
        <v>0</v>
      </c>
      <c r="BG453" s="109">
        <v>0</v>
      </c>
      <c r="BI453" s="176"/>
      <c r="BJ453" s="176"/>
      <c r="BK453" s="176"/>
      <c r="BL453" s="176"/>
      <c r="BM453" s="176"/>
      <c r="BN453" s="176"/>
      <c r="BO453" s="176"/>
      <c r="BP453" s="176"/>
    </row>
    <row r="454" spans="1:59" ht="15">
      <c r="A454" s="56"/>
      <c r="B454" s="206" t="s">
        <v>62</v>
      </c>
      <c r="C454" s="208">
        <f>C448+1</f>
        <v>71</v>
      </c>
      <c r="D454" s="129">
        <f>SUM(E453:S453)</f>
        <v>0</v>
      </c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17"/>
      <c r="U454" s="82"/>
      <c r="V454" s="117"/>
      <c r="W454" s="117"/>
      <c r="Y454" s="122">
        <v>6</v>
      </c>
      <c r="Z454" s="108">
        <v>0</v>
      </c>
      <c r="AA454" s="109">
        <v>0</v>
      </c>
      <c r="AB454" s="109">
        <f>15*IF(AND(AB451=C451,Y454=D454),1,0)</f>
        <v>0</v>
      </c>
      <c r="AC454" s="109">
        <f>45*IF(AND(AC451=C451,Y454=D454),1,0)</f>
        <v>0</v>
      </c>
      <c r="AD454" s="109">
        <f>90*IF(AND(AD451=C451,Y454=D454),1,0)</f>
        <v>0</v>
      </c>
      <c r="AE454" s="109">
        <f>150*IF(AND(AE451=C451,Y454=D454),1,0)</f>
        <v>0</v>
      </c>
      <c r="AF454" s="109">
        <f>225*IF(AND(AF451=C451,Y454=D454),1,0)</f>
        <v>0</v>
      </c>
      <c r="AG454" s="109">
        <f>315*IF(AND(AG451=C451,Y454=D454),1,0)</f>
        <v>0</v>
      </c>
      <c r="AH454" s="109">
        <f>420*IF(AND(AH451=C451,Y454=D454),1,0)</f>
        <v>0</v>
      </c>
      <c r="AI454" s="109">
        <f>540*IF(AND(AI451=C451,Y454=D454),1,0)</f>
        <v>0</v>
      </c>
      <c r="AJ454" s="108"/>
      <c r="AK454" s="108">
        <v>6</v>
      </c>
      <c r="AL454" s="108">
        <v>0</v>
      </c>
      <c r="AM454" s="109">
        <f>6*IF(AND(AM451=C451,AK454=D454),1,0)</f>
        <v>0</v>
      </c>
      <c r="AN454" s="109">
        <f>12*IF(AND(AN451=C451,AK454=D454),1,0)</f>
        <v>0</v>
      </c>
      <c r="AO454" s="109">
        <f>18*IF(AND(AO451=C451,AK454=D454),1,0)</f>
        <v>0</v>
      </c>
      <c r="AP454" s="109">
        <f>24*IF(AND(AP451=C451,AK454=D454),1,0)</f>
        <v>0</v>
      </c>
      <c r="AQ454" s="109">
        <f>30*IF(AND(AQ451=C451,AK454=D454),1,0)</f>
        <v>0</v>
      </c>
      <c r="AR454" s="109">
        <f>36*IF(AND(AR451=C451,AK454=D454),1,0)</f>
        <v>0</v>
      </c>
      <c r="AS454" s="109">
        <f>42*IF(AND(AS451=C451,AK454=D454),1,0)</f>
        <v>0</v>
      </c>
      <c r="AT454" s="109">
        <f>48*IF(AND(AT451=C451,AK454=D454),1,0)</f>
        <v>0</v>
      </c>
      <c r="AU454" s="109">
        <f>54*IF(AND(AU451=C451,AK454=D454),1,0)</f>
        <v>0</v>
      </c>
      <c r="AV454" s="108"/>
      <c r="AW454" s="108">
        <v>6</v>
      </c>
      <c r="AX454" s="109">
        <f>1*IF(AND(AX451=C451,AW454=D454),1,0)</f>
        <v>0</v>
      </c>
      <c r="AY454" s="109">
        <f>1*IF(AND(AY451=C451,AW454=D454),1,0)</f>
        <v>0</v>
      </c>
      <c r="AZ454" s="109">
        <f>1*IF(AND(AZ451=C451,AW454=D454),1,0)</f>
        <v>0</v>
      </c>
      <c r="BA454" s="109">
        <f>1*IF(AND(BA451=C451,AW454=D454),1,0)</f>
        <v>0</v>
      </c>
      <c r="BB454" s="109">
        <f>1*IF(AND(BB451=C451,AW454=D454),1,0)</f>
        <v>0</v>
      </c>
      <c r="BC454" s="109">
        <f>1*IF(AND(BC451=C451,AW454=D454),1,0)</f>
        <v>0</v>
      </c>
      <c r="BD454" s="109">
        <f>1*IF(AND(BD451=C451,AW454=D454),1,0)</f>
        <v>0</v>
      </c>
      <c r="BE454" s="109">
        <f>1*IF(AND(BE451=C451,AW454=D454),1,0)</f>
        <v>0</v>
      </c>
      <c r="BF454" s="109">
        <f>1*IF(AND(BF451=C451,AW454=D454),1,0)</f>
        <v>0</v>
      </c>
      <c r="BG454" s="109">
        <f>1*IF(AND(BG451=C451,AW454=D454),1,0)</f>
        <v>0</v>
      </c>
    </row>
    <row r="455" spans="1:57" ht="12.75">
      <c r="A455" s="30"/>
      <c r="B455" s="31"/>
      <c r="T455" s="32"/>
      <c r="W455" s="92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I455" s="106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U455" s="80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</row>
    <row r="456" spans="1:20" ht="12.75">
      <c r="A456" s="30"/>
      <c r="B456" s="31"/>
      <c r="C456" s="41"/>
      <c r="D456" s="104"/>
      <c r="E456" s="41"/>
      <c r="F456" s="41"/>
      <c r="G456" s="41"/>
      <c r="T456" s="32"/>
    </row>
    <row r="457" spans="1:68" s="47" customFormat="1" ht="23.25">
      <c r="A457" s="42"/>
      <c r="B457" s="43">
        <f>IF(COUNTIF(E458:S458,"&gt;0")&gt;=6,"Cartão com","")</f>
      </c>
      <c r="C457" s="44">
        <f>IF(COUNTIF(E458:S458,"&gt;0")&gt;=6,COUNTIF(E458:S458,"&gt;0"),"")</f>
      </c>
      <c r="D457" s="102">
        <f>IF(COUNTIF(E458:S458,"&gt;0")&gt;=6,"dezenas","")</f>
      </c>
      <c r="E457" s="45">
        <v>1</v>
      </c>
      <c r="F457" s="46">
        <v>2</v>
      </c>
      <c r="G457" s="46">
        <v>3</v>
      </c>
      <c r="H457" s="45">
        <v>4</v>
      </c>
      <c r="I457" s="45">
        <v>5</v>
      </c>
      <c r="J457" s="45">
        <v>6</v>
      </c>
      <c r="K457" s="45">
        <v>7</v>
      </c>
      <c r="L457" s="45">
        <v>8</v>
      </c>
      <c r="M457" s="45">
        <v>9</v>
      </c>
      <c r="N457" s="45">
        <v>10</v>
      </c>
      <c r="O457" s="45">
        <v>11</v>
      </c>
      <c r="P457" s="45">
        <v>12</v>
      </c>
      <c r="Q457" s="45">
        <v>13</v>
      </c>
      <c r="R457" s="45">
        <v>14</v>
      </c>
      <c r="S457" s="45">
        <v>15</v>
      </c>
      <c r="T457" s="118"/>
      <c r="U457" s="128" t="s">
        <v>23</v>
      </c>
      <c r="V457" s="128" t="s">
        <v>24</v>
      </c>
      <c r="W457" s="128" t="s">
        <v>25</v>
      </c>
      <c r="Y457" s="121" t="s">
        <v>32</v>
      </c>
      <c r="Z457" s="122">
        <v>6</v>
      </c>
      <c r="AA457" s="122">
        <v>7</v>
      </c>
      <c r="AB457" s="122">
        <v>8</v>
      </c>
      <c r="AC457" s="122">
        <v>9</v>
      </c>
      <c r="AD457" s="122">
        <v>10</v>
      </c>
      <c r="AE457" s="122">
        <v>11</v>
      </c>
      <c r="AF457" s="122">
        <v>12</v>
      </c>
      <c r="AG457" s="122">
        <v>13</v>
      </c>
      <c r="AH457" s="122">
        <v>14</v>
      </c>
      <c r="AI457" s="122">
        <v>15</v>
      </c>
      <c r="AJ457" s="123"/>
      <c r="AK457" s="121" t="s">
        <v>33</v>
      </c>
      <c r="AL457" s="108">
        <v>6</v>
      </c>
      <c r="AM457" s="108">
        <v>7</v>
      </c>
      <c r="AN457" s="108">
        <v>8</v>
      </c>
      <c r="AO457" s="108">
        <v>9</v>
      </c>
      <c r="AP457" s="108">
        <v>10</v>
      </c>
      <c r="AQ457" s="108">
        <v>11</v>
      </c>
      <c r="AR457" s="108">
        <v>12</v>
      </c>
      <c r="AS457" s="108">
        <v>13</v>
      </c>
      <c r="AT457" s="108">
        <v>14</v>
      </c>
      <c r="AU457" s="108">
        <v>15</v>
      </c>
      <c r="AV457" s="123"/>
      <c r="AW457" s="121" t="s">
        <v>34</v>
      </c>
      <c r="AX457" s="108">
        <v>6</v>
      </c>
      <c r="AY457" s="108">
        <v>7</v>
      </c>
      <c r="AZ457" s="108">
        <v>8</v>
      </c>
      <c r="BA457" s="108">
        <v>9</v>
      </c>
      <c r="BB457" s="108">
        <v>10</v>
      </c>
      <c r="BC457" s="108">
        <v>11</v>
      </c>
      <c r="BD457" s="108">
        <v>12</v>
      </c>
      <c r="BE457" s="108">
        <v>13</v>
      </c>
      <c r="BF457" s="108">
        <v>14</v>
      </c>
      <c r="BG457" s="108">
        <v>15</v>
      </c>
      <c r="BI457" s="174" t="s">
        <v>54</v>
      </c>
      <c r="BJ457" s="226" t="s">
        <v>69</v>
      </c>
      <c r="BK457" s="226" t="s">
        <v>70</v>
      </c>
      <c r="BL457" s="226" t="s">
        <v>71</v>
      </c>
      <c r="BM457" s="226" t="s">
        <v>72</v>
      </c>
      <c r="BN457" s="226" t="s">
        <v>57</v>
      </c>
      <c r="BO457" s="226" t="s">
        <v>58</v>
      </c>
      <c r="BP457" s="226" t="s">
        <v>25</v>
      </c>
    </row>
    <row r="458" spans="1:68" s="51" customFormat="1" ht="18">
      <c r="A458" s="48" t="str">
        <f>A452</f>
        <v>Grupo</v>
      </c>
      <c r="B458" s="49" t="s">
        <v>12</v>
      </c>
      <c r="C458" s="50" t="s">
        <v>2</v>
      </c>
      <c r="D458" s="97" t="s">
        <v>15</v>
      </c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119"/>
      <c r="U458" s="127">
        <f>SUM(Z458:AI460)</f>
        <v>0</v>
      </c>
      <c r="V458" s="127">
        <f>SUM(AL458:AU460)</f>
        <v>0</v>
      </c>
      <c r="W458" s="127">
        <f>SUM(AX458:BG460)</f>
        <v>0</v>
      </c>
      <c r="Y458" s="122">
        <v>4</v>
      </c>
      <c r="Z458" s="109">
        <f>1*IF(AND(Z457=C457,Y458=D460),1,0)</f>
        <v>0</v>
      </c>
      <c r="AA458" s="109">
        <f>3*IF(AND(AA457=C457,Y458=D460),1,0)</f>
        <v>0</v>
      </c>
      <c r="AB458" s="109">
        <f>6*IF(AND(AB457=C457,Y458=D460),1,0)</f>
        <v>0</v>
      </c>
      <c r="AC458" s="109">
        <f>10*IF(AND(AC457=C457,Y458=D460),1,0)</f>
        <v>0</v>
      </c>
      <c r="AD458" s="109">
        <f>15*IF(AND(AD457=C457,Y458=D460),1,0)</f>
        <v>0</v>
      </c>
      <c r="AE458" s="109">
        <f>21*IF(AND(AE457=C457,Y458=D460),1,0)</f>
        <v>0</v>
      </c>
      <c r="AF458" s="109">
        <f>28*IF(AND(AF457=C457,Y458=D460),1,0)</f>
        <v>0</v>
      </c>
      <c r="AG458" s="109">
        <f>36*IF(AND(AG457=C457,Y458=D460),1,0)</f>
        <v>0</v>
      </c>
      <c r="AH458" s="109">
        <f>45*IF(AND(AH457=C457,Y458=D460),1,0)</f>
        <v>0</v>
      </c>
      <c r="AI458" s="109">
        <f>55*IF(AND(AI457=C457,Y458=D460),1,0)</f>
        <v>0</v>
      </c>
      <c r="AJ458" s="124"/>
      <c r="AK458" s="109">
        <v>4</v>
      </c>
      <c r="AL458" s="109">
        <v>0</v>
      </c>
      <c r="AM458" s="109">
        <v>0</v>
      </c>
      <c r="AN458" s="109">
        <v>0</v>
      </c>
      <c r="AO458" s="109">
        <v>0</v>
      </c>
      <c r="AP458" s="109">
        <v>0</v>
      </c>
      <c r="AQ458" s="109">
        <v>0</v>
      </c>
      <c r="AR458" s="109">
        <v>0</v>
      </c>
      <c r="AS458" s="109">
        <v>0</v>
      </c>
      <c r="AT458" s="109">
        <v>0</v>
      </c>
      <c r="AU458" s="109">
        <v>0</v>
      </c>
      <c r="AV458" s="124"/>
      <c r="AW458" s="109">
        <v>4</v>
      </c>
      <c r="AX458" s="109">
        <v>0</v>
      </c>
      <c r="AY458" s="109">
        <v>0</v>
      </c>
      <c r="AZ458" s="109">
        <v>0</v>
      </c>
      <c r="BA458" s="109">
        <v>0</v>
      </c>
      <c r="BB458" s="109">
        <v>0</v>
      </c>
      <c r="BC458" s="109">
        <v>0</v>
      </c>
      <c r="BD458" s="109">
        <v>0</v>
      </c>
      <c r="BE458" s="109">
        <v>0</v>
      </c>
      <c r="BF458" s="109">
        <v>0</v>
      </c>
      <c r="BG458" s="109">
        <v>0</v>
      </c>
      <c r="BI458" s="176"/>
      <c r="BJ458" s="175">
        <f aca="true" t="shared" si="148" ref="BJ458:BP458">IF($D459="","",IF($D459=BJ457,"X",""))</f>
      </c>
      <c r="BK458" s="175">
        <f t="shared" si="148"/>
      </c>
      <c r="BL458" s="175">
        <f t="shared" si="148"/>
      </c>
      <c r="BM458" s="175">
        <f t="shared" si="148"/>
      </c>
      <c r="BN458" s="175">
        <f t="shared" si="148"/>
      </c>
      <c r="BO458" s="175">
        <f t="shared" si="148"/>
      </c>
      <c r="BP458" s="175">
        <f t="shared" si="148"/>
      </c>
    </row>
    <row r="459" spans="1:68" s="55" customFormat="1" ht="12.75">
      <c r="A459" s="52" t="str">
        <f>A453</f>
        <v>001</v>
      </c>
      <c r="B459" s="53">
        <f>IF(AND(C457&gt;=6,C457&lt;&gt;"",B$27&lt;&gt;""),B$27,"")</f>
      </c>
      <c r="C459" s="38">
        <f>IF(AND(C457&gt;0,C457&lt;&gt;"",C$27&lt;&gt;""),C$27,"")</f>
      </c>
      <c r="D459" s="201">
        <f>IF(AND(C457&gt;=6,B459&lt;&gt;"",C459&lt;&gt;""),CHOOSE(SUM(E459:S459)+1,"0","1","2","3","Quadra","Quina","SENA","Verifique","Verifique","Verifique","Verifique","Verifique","Verifique","Verifique","Verifique","Verifique"),"")</f>
      </c>
      <c r="E459" s="54">
        <f aca="true" t="shared" si="149" ref="E459:S459">IF(E458&lt;&gt;"",IF(SUMIF($E$27:$J$27,E458,$E$27:$J$27)=E458,1,0),0)</f>
        <v>0</v>
      </c>
      <c r="F459" s="54">
        <f t="shared" si="149"/>
        <v>0</v>
      </c>
      <c r="G459" s="54">
        <f t="shared" si="149"/>
        <v>0</v>
      </c>
      <c r="H459" s="54">
        <f t="shared" si="149"/>
        <v>0</v>
      </c>
      <c r="I459" s="54">
        <f t="shared" si="149"/>
        <v>0</v>
      </c>
      <c r="J459" s="54">
        <f t="shared" si="149"/>
        <v>0</v>
      </c>
      <c r="K459" s="54">
        <f t="shared" si="149"/>
        <v>0</v>
      </c>
      <c r="L459" s="54">
        <f t="shared" si="149"/>
        <v>0</v>
      </c>
      <c r="M459" s="54">
        <f t="shared" si="149"/>
        <v>0</v>
      </c>
      <c r="N459" s="54">
        <f t="shared" si="149"/>
        <v>0</v>
      </c>
      <c r="O459" s="54">
        <f t="shared" si="149"/>
        <v>0</v>
      </c>
      <c r="P459" s="54">
        <f t="shared" si="149"/>
        <v>0</v>
      </c>
      <c r="Q459" s="54">
        <f t="shared" si="149"/>
        <v>0</v>
      </c>
      <c r="R459" s="54">
        <f t="shared" si="149"/>
        <v>0</v>
      </c>
      <c r="S459" s="54">
        <f t="shared" si="149"/>
        <v>0</v>
      </c>
      <c r="T459" s="120"/>
      <c r="Y459" s="125">
        <v>5</v>
      </c>
      <c r="Z459" s="126">
        <v>0</v>
      </c>
      <c r="AA459" s="109">
        <f>5*IF(AND(AA457=C457,Y459=D460),1,0)</f>
        <v>0</v>
      </c>
      <c r="AB459" s="109">
        <f>15*IF(AND(AB457=C457,Y459=D460),1,0)</f>
        <v>0</v>
      </c>
      <c r="AC459" s="109">
        <f>30*IF(AND(AC457=C457,Y459=D460),1,0)</f>
        <v>0</v>
      </c>
      <c r="AD459" s="109">
        <f>50*IF(AND(AD457=C457,Y459=D460),1,0)</f>
        <v>0</v>
      </c>
      <c r="AE459" s="109">
        <f>75*IF(AND(AE457=C457,Y459=D460),1,0)</f>
        <v>0</v>
      </c>
      <c r="AF459" s="109">
        <f>105*IF(AND(AF457=C457,Y459=D460),1,0)</f>
        <v>0</v>
      </c>
      <c r="AG459" s="109">
        <f>140*IF(AND(AG457=C457,Y459=D460),1,0)</f>
        <v>0</v>
      </c>
      <c r="AH459" s="109">
        <f>180*IF(AND(AH457=C457,Y459=D460),1,0)</f>
        <v>0</v>
      </c>
      <c r="AI459" s="109">
        <f>225*IF(AND(AI457=C457,Y459=D460),1,0)</f>
        <v>0</v>
      </c>
      <c r="AJ459" s="126"/>
      <c r="AK459" s="126">
        <v>5</v>
      </c>
      <c r="AL459" s="109">
        <f>1*IF(AND(AL457=C457,AK459=D460),1,0)</f>
        <v>0</v>
      </c>
      <c r="AM459" s="109">
        <f>2*IF(AND(AM457=C457,AK459=D460),1,0)</f>
        <v>0</v>
      </c>
      <c r="AN459" s="109">
        <f>3*IF(AND(AN457=C457,AK459=D460),1,0)</f>
        <v>0</v>
      </c>
      <c r="AO459" s="109">
        <f>4*IF(AND(AO457=C457,AK459=D460),1,0)</f>
        <v>0</v>
      </c>
      <c r="AP459" s="109">
        <f>5*IF(AND(AP457=C457,AK459=D460),1,0)</f>
        <v>0</v>
      </c>
      <c r="AQ459" s="109">
        <f>6*IF(AND(AQ457=C457,AK459=D460),1,0)</f>
        <v>0</v>
      </c>
      <c r="AR459" s="109">
        <f>7*IF(AND(AR457=C457,AK459=D460),1,0)</f>
        <v>0</v>
      </c>
      <c r="AS459" s="109">
        <f>8*IF(AND(AS457=C457,AK459=D460),1,0)</f>
        <v>0</v>
      </c>
      <c r="AT459" s="109">
        <f>9*IF(AND(AT457=C457,AK459=D460),1,0)</f>
        <v>0</v>
      </c>
      <c r="AU459" s="109">
        <f>10*IF(AND(AU457=C457,AK459=D460),1,0)</f>
        <v>0</v>
      </c>
      <c r="AV459" s="126"/>
      <c r="AW459" s="126">
        <v>5</v>
      </c>
      <c r="AX459" s="109">
        <v>0</v>
      </c>
      <c r="AY459" s="109">
        <v>0</v>
      </c>
      <c r="AZ459" s="109">
        <v>0</v>
      </c>
      <c r="BA459" s="109">
        <v>0</v>
      </c>
      <c r="BB459" s="109">
        <v>0</v>
      </c>
      <c r="BC459" s="109">
        <v>0</v>
      </c>
      <c r="BD459" s="109">
        <v>0</v>
      </c>
      <c r="BE459" s="109">
        <v>0</v>
      </c>
      <c r="BF459" s="109">
        <v>0</v>
      </c>
      <c r="BG459" s="109">
        <v>0</v>
      </c>
      <c r="BI459" s="176"/>
      <c r="BJ459" s="176"/>
      <c r="BK459" s="176"/>
      <c r="BL459" s="176"/>
      <c r="BM459" s="176"/>
      <c r="BN459" s="176"/>
      <c r="BO459" s="176"/>
      <c r="BP459" s="176"/>
    </row>
    <row r="460" spans="1:59" ht="15">
      <c r="A460" s="56"/>
      <c r="B460" s="206" t="s">
        <v>62</v>
      </c>
      <c r="C460" s="208">
        <f>C454+1</f>
        <v>72</v>
      </c>
      <c r="D460" s="129">
        <f>SUM(E459:S459)</f>
        <v>0</v>
      </c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17"/>
      <c r="U460" s="82"/>
      <c r="V460" s="117"/>
      <c r="W460" s="117"/>
      <c r="Y460" s="122">
        <v>6</v>
      </c>
      <c r="Z460" s="108">
        <v>0</v>
      </c>
      <c r="AA460" s="109">
        <v>0</v>
      </c>
      <c r="AB460" s="109">
        <f>15*IF(AND(AB457=C457,Y460=D460),1,0)</f>
        <v>0</v>
      </c>
      <c r="AC460" s="109">
        <f>45*IF(AND(AC457=C457,Y460=D460),1,0)</f>
        <v>0</v>
      </c>
      <c r="AD460" s="109">
        <f>90*IF(AND(AD457=C457,Y460=D460),1,0)</f>
        <v>0</v>
      </c>
      <c r="AE460" s="109">
        <f>150*IF(AND(AE457=C457,Y460=D460),1,0)</f>
        <v>0</v>
      </c>
      <c r="AF460" s="109">
        <f>225*IF(AND(AF457=C457,Y460=D460),1,0)</f>
        <v>0</v>
      </c>
      <c r="AG460" s="109">
        <f>315*IF(AND(AG457=C457,Y460=D460),1,0)</f>
        <v>0</v>
      </c>
      <c r="AH460" s="109">
        <f>420*IF(AND(AH457=C457,Y460=D460),1,0)</f>
        <v>0</v>
      </c>
      <c r="AI460" s="109">
        <f>540*IF(AND(AI457=C457,Y460=D460),1,0)</f>
        <v>0</v>
      </c>
      <c r="AJ460" s="108"/>
      <c r="AK460" s="108">
        <v>6</v>
      </c>
      <c r="AL460" s="108">
        <v>0</v>
      </c>
      <c r="AM460" s="109">
        <f>6*IF(AND(AM457=C457,AK460=D460),1,0)</f>
        <v>0</v>
      </c>
      <c r="AN460" s="109">
        <f>12*IF(AND(AN457=C457,AK460=D460),1,0)</f>
        <v>0</v>
      </c>
      <c r="AO460" s="109">
        <f>18*IF(AND(AO457=C457,AK460=D460),1,0)</f>
        <v>0</v>
      </c>
      <c r="AP460" s="109">
        <f>24*IF(AND(AP457=C457,AK460=D460),1,0)</f>
        <v>0</v>
      </c>
      <c r="AQ460" s="109">
        <f>30*IF(AND(AQ457=C457,AK460=D460),1,0)</f>
        <v>0</v>
      </c>
      <c r="AR460" s="109">
        <f>36*IF(AND(AR457=C457,AK460=D460),1,0)</f>
        <v>0</v>
      </c>
      <c r="AS460" s="109">
        <f>42*IF(AND(AS457=C457,AK460=D460),1,0)</f>
        <v>0</v>
      </c>
      <c r="AT460" s="109">
        <f>48*IF(AND(AT457=C457,AK460=D460),1,0)</f>
        <v>0</v>
      </c>
      <c r="AU460" s="109">
        <f>54*IF(AND(AU457=C457,AK460=D460),1,0)</f>
        <v>0</v>
      </c>
      <c r="AV460" s="108"/>
      <c r="AW460" s="108">
        <v>6</v>
      </c>
      <c r="AX460" s="109">
        <f>1*IF(AND(AX457=C457,AW460=D460),1,0)</f>
        <v>0</v>
      </c>
      <c r="AY460" s="109">
        <f>1*IF(AND(AY457=C457,AW460=D460),1,0)</f>
        <v>0</v>
      </c>
      <c r="AZ460" s="109">
        <f>1*IF(AND(AZ457=C457,AW460=D460),1,0)</f>
        <v>0</v>
      </c>
      <c r="BA460" s="109">
        <f>1*IF(AND(BA457=C457,AW460=D460),1,0)</f>
        <v>0</v>
      </c>
      <c r="BB460" s="109">
        <f>1*IF(AND(BB457=C457,AW460=D460),1,0)</f>
        <v>0</v>
      </c>
      <c r="BC460" s="109">
        <f>1*IF(AND(BC457=C457,AW460=D460),1,0)</f>
        <v>0</v>
      </c>
      <c r="BD460" s="109">
        <f>1*IF(AND(BD457=C457,AW460=D460),1,0)</f>
        <v>0</v>
      </c>
      <c r="BE460" s="109">
        <f>1*IF(AND(BE457=C457,AW460=D460),1,0)</f>
        <v>0</v>
      </c>
      <c r="BF460" s="109">
        <f>1*IF(AND(BF457=C457,AW460=D460),1,0)</f>
        <v>0</v>
      </c>
      <c r="BG460" s="109">
        <f>1*IF(AND(BG457=C457,AW460=D460),1,0)</f>
        <v>0</v>
      </c>
    </row>
    <row r="461" spans="1:57" ht="12.75">
      <c r="A461" s="30"/>
      <c r="B461" s="31"/>
      <c r="T461" s="32"/>
      <c r="W461" s="92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I461" s="106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U461" s="80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</row>
    <row r="462" spans="1:20" ht="12.75">
      <c r="A462" s="30"/>
      <c r="B462" s="31"/>
      <c r="C462" s="41"/>
      <c r="D462" s="104"/>
      <c r="E462" s="41"/>
      <c r="F462" s="41"/>
      <c r="G462" s="41"/>
      <c r="T462" s="32"/>
    </row>
    <row r="463" spans="1:68" s="47" customFormat="1" ht="23.25">
      <c r="A463" s="42"/>
      <c r="B463" s="43">
        <f>IF(COUNTIF(E464:S464,"&gt;0")&gt;=6,"Cartão com","")</f>
      </c>
      <c r="C463" s="44">
        <f>IF(COUNTIF(E464:S464,"&gt;0")&gt;=6,COUNTIF(E464:S464,"&gt;0"),"")</f>
      </c>
      <c r="D463" s="102">
        <f>IF(COUNTIF(E464:S464,"&gt;0")&gt;=6,"dezenas","")</f>
      </c>
      <c r="E463" s="45">
        <v>1</v>
      </c>
      <c r="F463" s="46">
        <v>2</v>
      </c>
      <c r="G463" s="46">
        <v>3</v>
      </c>
      <c r="H463" s="45">
        <v>4</v>
      </c>
      <c r="I463" s="45">
        <v>5</v>
      </c>
      <c r="J463" s="45">
        <v>6</v>
      </c>
      <c r="K463" s="45">
        <v>7</v>
      </c>
      <c r="L463" s="45">
        <v>8</v>
      </c>
      <c r="M463" s="45">
        <v>9</v>
      </c>
      <c r="N463" s="45">
        <v>10</v>
      </c>
      <c r="O463" s="45">
        <v>11</v>
      </c>
      <c r="P463" s="45">
        <v>12</v>
      </c>
      <c r="Q463" s="45">
        <v>13</v>
      </c>
      <c r="R463" s="45">
        <v>14</v>
      </c>
      <c r="S463" s="45">
        <v>15</v>
      </c>
      <c r="T463" s="118"/>
      <c r="U463" s="128" t="s">
        <v>23</v>
      </c>
      <c r="V463" s="128" t="s">
        <v>24</v>
      </c>
      <c r="W463" s="128" t="s">
        <v>25</v>
      </c>
      <c r="Y463" s="121" t="s">
        <v>32</v>
      </c>
      <c r="Z463" s="122">
        <v>6</v>
      </c>
      <c r="AA463" s="122">
        <v>7</v>
      </c>
      <c r="AB463" s="122">
        <v>8</v>
      </c>
      <c r="AC463" s="122">
        <v>9</v>
      </c>
      <c r="AD463" s="122">
        <v>10</v>
      </c>
      <c r="AE463" s="122">
        <v>11</v>
      </c>
      <c r="AF463" s="122">
        <v>12</v>
      </c>
      <c r="AG463" s="122">
        <v>13</v>
      </c>
      <c r="AH463" s="122">
        <v>14</v>
      </c>
      <c r="AI463" s="122">
        <v>15</v>
      </c>
      <c r="AJ463" s="123"/>
      <c r="AK463" s="121" t="s">
        <v>33</v>
      </c>
      <c r="AL463" s="108">
        <v>6</v>
      </c>
      <c r="AM463" s="108">
        <v>7</v>
      </c>
      <c r="AN463" s="108">
        <v>8</v>
      </c>
      <c r="AO463" s="108">
        <v>9</v>
      </c>
      <c r="AP463" s="108">
        <v>10</v>
      </c>
      <c r="AQ463" s="108">
        <v>11</v>
      </c>
      <c r="AR463" s="108">
        <v>12</v>
      </c>
      <c r="AS463" s="108">
        <v>13</v>
      </c>
      <c r="AT463" s="108">
        <v>14</v>
      </c>
      <c r="AU463" s="108">
        <v>15</v>
      </c>
      <c r="AV463" s="123"/>
      <c r="AW463" s="121" t="s">
        <v>34</v>
      </c>
      <c r="AX463" s="108">
        <v>6</v>
      </c>
      <c r="AY463" s="108">
        <v>7</v>
      </c>
      <c r="AZ463" s="108">
        <v>8</v>
      </c>
      <c r="BA463" s="108">
        <v>9</v>
      </c>
      <c r="BB463" s="108">
        <v>10</v>
      </c>
      <c r="BC463" s="108">
        <v>11</v>
      </c>
      <c r="BD463" s="108">
        <v>12</v>
      </c>
      <c r="BE463" s="108">
        <v>13</v>
      </c>
      <c r="BF463" s="108">
        <v>14</v>
      </c>
      <c r="BG463" s="108">
        <v>15</v>
      </c>
      <c r="BI463" s="174" t="s">
        <v>54</v>
      </c>
      <c r="BJ463" s="226" t="s">
        <v>69</v>
      </c>
      <c r="BK463" s="226" t="s">
        <v>70</v>
      </c>
      <c r="BL463" s="226" t="s">
        <v>71</v>
      </c>
      <c r="BM463" s="226" t="s">
        <v>72</v>
      </c>
      <c r="BN463" s="226" t="s">
        <v>57</v>
      </c>
      <c r="BO463" s="226" t="s">
        <v>58</v>
      </c>
      <c r="BP463" s="226" t="s">
        <v>25</v>
      </c>
    </row>
    <row r="464" spans="1:68" s="51" customFormat="1" ht="18">
      <c r="A464" s="48" t="str">
        <f>A458</f>
        <v>Grupo</v>
      </c>
      <c r="B464" s="49" t="s">
        <v>12</v>
      </c>
      <c r="C464" s="50" t="s">
        <v>2</v>
      </c>
      <c r="D464" s="97" t="s">
        <v>15</v>
      </c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119"/>
      <c r="U464" s="127">
        <f>SUM(Z464:AI466)</f>
        <v>0</v>
      </c>
      <c r="V464" s="127">
        <f>SUM(AL464:AU466)</f>
        <v>0</v>
      </c>
      <c r="W464" s="127">
        <f>SUM(AX464:BG466)</f>
        <v>0</v>
      </c>
      <c r="Y464" s="122">
        <v>4</v>
      </c>
      <c r="Z464" s="109">
        <f>1*IF(AND(Z463=C463,Y464=D466),1,0)</f>
        <v>0</v>
      </c>
      <c r="AA464" s="109">
        <f>3*IF(AND(AA463=C463,Y464=D466),1,0)</f>
        <v>0</v>
      </c>
      <c r="AB464" s="109">
        <f>6*IF(AND(AB463=C463,Y464=D466),1,0)</f>
        <v>0</v>
      </c>
      <c r="AC464" s="109">
        <f>10*IF(AND(AC463=C463,Y464=D466),1,0)</f>
        <v>0</v>
      </c>
      <c r="AD464" s="109">
        <f>15*IF(AND(AD463=C463,Y464=D466),1,0)</f>
        <v>0</v>
      </c>
      <c r="AE464" s="109">
        <f>21*IF(AND(AE463=C463,Y464=D466),1,0)</f>
        <v>0</v>
      </c>
      <c r="AF464" s="109">
        <f>28*IF(AND(AF463=C463,Y464=D466),1,0)</f>
        <v>0</v>
      </c>
      <c r="AG464" s="109">
        <f>36*IF(AND(AG463=C463,Y464=D466),1,0)</f>
        <v>0</v>
      </c>
      <c r="AH464" s="109">
        <f>45*IF(AND(AH463=C463,Y464=D466),1,0)</f>
        <v>0</v>
      </c>
      <c r="AI464" s="109">
        <f>55*IF(AND(AI463=C463,Y464=D466),1,0)</f>
        <v>0</v>
      </c>
      <c r="AJ464" s="124"/>
      <c r="AK464" s="109">
        <v>4</v>
      </c>
      <c r="AL464" s="109">
        <v>0</v>
      </c>
      <c r="AM464" s="109">
        <v>0</v>
      </c>
      <c r="AN464" s="109">
        <v>0</v>
      </c>
      <c r="AO464" s="109">
        <v>0</v>
      </c>
      <c r="AP464" s="109">
        <v>0</v>
      </c>
      <c r="AQ464" s="109">
        <v>0</v>
      </c>
      <c r="AR464" s="109">
        <v>0</v>
      </c>
      <c r="AS464" s="109">
        <v>0</v>
      </c>
      <c r="AT464" s="109">
        <v>0</v>
      </c>
      <c r="AU464" s="109">
        <v>0</v>
      </c>
      <c r="AV464" s="124"/>
      <c r="AW464" s="109">
        <v>4</v>
      </c>
      <c r="AX464" s="109">
        <v>0</v>
      </c>
      <c r="AY464" s="109">
        <v>0</v>
      </c>
      <c r="AZ464" s="109">
        <v>0</v>
      </c>
      <c r="BA464" s="109">
        <v>0</v>
      </c>
      <c r="BB464" s="109">
        <v>0</v>
      </c>
      <c r="BC464" s="109">
        <v>0</v>
      </c>
      <c r="BD464" s="109">
        <v>0</v>
      </c>
      <c r="BE464" s="109">
        <v>0</v>
      </c>
      <c r="BF464" s="109">
        <v>0</v>
      </c>
      <c r="BG464" s="109">
        <v>0</v>
      </c>
      <c r="BI464" s="176"/>
      <c r="BJ464" s="175">
        <f aca="true" t="shared" si="150" ref="BJ464:BP464">IF($D465="","",IF($D465=BJ463,"X",""))</f>
      </c>
      <c r="BK464" s="175">
        <f t="shared" si="150"/>
      </c>
      <c r="BL464" s="175">
        <f t="shared" si="150"/>
      </c>
      <c r="BM464" s="175">
        <f t="shared" si="150"/>
      </c>
      <c r="BN464" s="175">
        <f t="shared" si="150"/>
      </c>
      <c r="BO464" s="175">
        <f t="shared" si="150"/>
      </c>
      <c r="BP464" s="175">
        <f t="shared" si="150"/>
      </c>
    </row>
    <row r="465" spans="1:68" s="55" customFormat="1" ht="12.75">
      <c r="A465" s="52" t="str">
        <f>A459</f>
        <v>001</v>
      </c>
      <c r="B465" s="53">
        <f>IF(AND(C463&gt;=6,C463&lt;&gt;"",B$27&lt;&gt;""),B$27,"")</f>
      </c>
      <c r="C465" s="38">
        <f>IF(AND(C463&gt;0,C463&lt;&gt;"",C$27&lt;&gt;""),C$27,"")</f>
      </c>
      <c r="D465" s="201">
        <f>IF(AND(C463&gt;=6,B465&lt;&gt;"",C465&lt;&gt;""),CHOOSE(SUM(E465:S465)+1,"0","1","2","3","Quadra","Quina","SENA","Verifique","Verifique","Verifique","Verifique","Verifique","Verifique","Verifique","Verifique","Verifique"),"")</f>
      </c>
      <c r="E465" s="54">
        <f aca="true" t="shared" si="151" ref="E465:S465">IF(E464&lt;&gt;"",IF(SUMIF($E$27:$J$27,E464,$E$27:$J$27)=E464,1,0),0)</f>
        <v>0</v>
      </c>
      <c r="F465" s="54">
        <f t="shared" si="151"/>
        <v>0</v>
      </c>
      <c r="G465" s="54">
        <f t="shared" si="151"/>
        <v>0</v>
      </c>
      <c r="H465" s="54">
        <f t="shared" si="151"/>
        <v>0</v>
      </c>
      <c r="I465" s="54">
        <f t="shared" si="151"/>
        <v>0</v>
      </c>
      <c r="J465" s="54">
        <f t="shared" si="151"/>
        <v>0</v>
      </c>
      <c r="K465" s="54">
        <f t="shared" si="151"/>
        <v>0</v>
      </c>
      <c r="L465" s="54">
        <f t="shared" si="151"/>
        <v>0</v>
      </c>
      <c r="M465" s="54">
        <f t="shared" si="151"/>
        <v>0</v>
      </c>
      <c r="N465" s="54">
        <f t="shared" si="151"/>
        <v>0</v>
      </c>
      <c r="O465" s="54">
        <f t="shared" si="151"/>
        <v>0</v>
      </c>
      <c r="P465" s="54">
        <f t="shared" si="151"/>
        <v>0</v>
      </c>
      <c r="Q465" s="54">
        <f t="shared" si="151"/>
        <v>0</v>
      </c>
      <c r="R465" s="54">
        <f t="shared" si="151"/>
        <v>0</v>
      </c>
      <c r="S465" s="54">
        <f t="shared" si="151"/>
        <v>0</v>
      </c>
      <c r="T465" s="120"/>
      <c r="Y465" s="125">
        <v>5</v>
      </c>
      <c r="Z465" s="126">
        <v>0</v>
      </c>
      <c r="AA465" s="109">
        <f>5*IF(AND(AA463=C463,Y465=D466),1,0)</f>
        <v>0</v>
      </c>
      <c r="AB465" s="109">
        <f>15*IF(AND(AB463=C463,Y465=D466),1,0)</f>
        <v>0</v>
      </c>
      <c r="AC465" s="109">
        <f>30*IF(AND(AC463=C463,Y465=D466),1,0)</f>
        <v>0</v>
      </c>
      <c r="AD465" s="109">
        <f>50*IF(AND(AD463=C463,Y465=D466),1,0)</f>
        <v>0</v>
      </c>
      <c r="AE465" s="109">
        <f>75*IF(AND(AE463=C463,Y465=D466),1,0)</f>
        <v>0</v>
      </c>
      <c r="AF465" s="109">
        <f>105*IF(AND(AF463=C463,Y465=D466),1,0)</f>
        <v>0</v>
      </c>
      <c r="AG465" s="109">
        <f>140*IF(AND(AG463=C463,Y465=D466),1,0)</f>
        <v>0</v>
      </c>
      <c r="AH465" s="109">
        <f>180*IF(AND(AH463=C463,Y465=D466),1,0)</f>
        <v>0</v>
      </c>
      <c r="AI465" s="109">
        <f>225*IF(AND(AI463=C463,Y465=D466),1,0)</f>
        <v>0</v>
      </c>
      <c r="AJ465" s="126"/>
      <c r="AK465" s="126">
        <v>5</v>
      </c>
      <c r="AL465" s="109">
        <f>1*IF(AND(AL463=C463,AK465=D466),1,0)</f>
        <v>0</v>
      </c>
      <c r="AM465" s="109">
        <f>2*IF(AND(AM463=C463,AK465=D466),1,0)</f>
        <v>0</v>
      </c>
      <c r="AN465" s="109">
        <f>3*IF(AND(AN463=C463,AK465=D466),1,0)</f>
        <v>0</v>
      </c>
      <c r="AO465" s="109">
        <f>4*IF(AND(AO463=C463,AK465=D466),1,0)</f>
        <v>0</v>
      </c>
      <c r="AP465" s="109">
        <f>5*IF(AND(AP463=C463,AK465=D466),1,0)</f>
        <v>0</v>
      </c>
      <c r="AQ465" s="109">
        <f>6*IF(AND(AQ463=C463,AK465=D466),1,0)</f>
        <v>0</v>
      </c>
      <c r="AR465" s="109">
        <f>7*IF(AND(AR463=C463,AK465=D466),1,0)</f>
        <v>0</v>
      </c>
      <c r="AS465" s="109">
        <f>8*IF(AND(AS463=C463,AK465=D466),1,0)</f>
        <v>0</v>
      </c>
      <c r="AT465" s="109">
        <f>9*IF(AND(AT463=C463,AK465=D466),1,0)</f>
        <v>0</v>
      </c>
      <c r="AU465" s="109">
        <f>10*IF(AND(AU463=C463,AK465=D466),1,0)</f>
        <v>0</v>
      </c>
      <c r="AV465" s="126"/>
      <c r="AW465" s="126">
        <v>5</v>
      </c>
      <c r="AX465" s="109">
        <v>0</v>
      </c>
      <c r="AY465" s="109">
        <v>0</v>
      </c>
      <c r="AZ465" s="109">
        <v>0</v>
      </c>
      <c r="BA465" s="109">
        <v>0</v>
      </c>
      <c r="BB465" s="109">
        <v>0</v>
      </c>
      <c r="BC465" s="109">
        <v>0</v>
      </c>
      <c r="BD465" s="109">
        <v>0</v>
      </c>
      <c r="BE465" s="109">
        <v>0</v>
      </c>
      <c r="BF465" s="109">
        <v>0</v>
      </c>
      <c r="BG465" s="109">
        <v>0</v>
      </c>
      <c r="BI465" s="176"/>
      <c r="BJ465" s="176"/>
      <c r="BK465" s="176"/>
      <c r="BL465" s="176"/>
      <c r="BM465" s="176"/>
      <c r="BN465" s="176"/>
      <c r="BO465" s="176"/>
      <c r="BP465" s="176"/>
    </row>
    <row r="466" spans="1:59" ht="15">
      <c r="A466" s="56"/>
      <c r="B466" s="206" t="s">
        <v>62</v>
      </c>
      <c r="C466" s="208">
        <f>C460+1</f>
        <v>73</v>
      </c>
      <c r="D466" s="129">
        <f>SUM(E465:S465)</f>
        <v>0</v>
      </c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17"/>
      <c r="U466" s="82"/>
      <c r="V466" s="117"/>
      <c r="W466" s="117"/>
      <c r="Y466" s="122">
        <v>6</v>
      </c>
      <c r="Z466" s="108">
        <v>0</v>
      </c>
      <c r="AA466" s="109">
        <v>0</v>
      </c>
      <c r="AB466" s="109">
        <f>15*IF(AND(AB463=C463,Y466=D466),1,0)</f>
        <v>0</v>
      </c>
      <c r="AC466" s="109">
        <f>45*IF(AND(AC463=C463,Y466=D466),1,0)</f>
        <v>0</v>
      </c>
      <c r="AD466" s="109">
        <f>90*IF(AND(AD463=C463,Y466=D466),1,0)</f>
        <v>0</v>
      </c>
      <c r="AE466" s="109">
        <f>150*IF(AND(AE463=C463,Y466=D466),1,0)</f>
        <v>0</v>
      </c>
      <c r="AF466" s="109">
        <f>225*IF(AND(AF463=C463,Y466=D466),1,0)</f>
        <v>0</v>
      </c>
      <c r="AG466" s="109">
        <f>315*IF(AND(AG463=C463,Y466=D466),1,0)</f>
        <v>0</v>
      </c>
      <c r="AH466" s="109">
        <f>420*IF(AND(AH463=C463,Y466=D466),1,0)</f>
        <v>0</v>
      </c>
      <c r="AI466" s="109">
        <f>540*IF(AND(AI463=C463,Y466=D466),1,0)</f>
        <v>0</v>
      </c>
      <c r="AJ466" s="108"/>
      <c r="AK466" s="108">
        <v>6</v>
      </c>
      <c r="AL466" s="108">
        <v>0</v>
      </c>
      <c r="AM466" s="109">
        <f>6*IF(AND(AM463=C463,AK466=D466),1,0)</f>
        <v>0</v>
      </c>
      <c r="AN466" s="109">
        <f>12*IF(AND(AN463=C463,AK466=D466),1,0)</f>
        <v>0</v>
      </c>
      <c r="AO466" s="109">
        <f>18*IF(AND(AO463=C463,AK466=D466),1,0)</f>
        <v>0</v>
      </c>
      <c r="AP466" s="109">
        <f>24*IF(AND(AP463=C463,AK466=D466),1,0)</f>
        <v>0</v>
      </c>
      <c r="AQ466" s="109">
        <f>30*IF(AND(AQ463=C463,AK466=D466),1,0)</f>
        <v>0</v>
      </c>
      <c r="AR466" s="109">
        <f>36*IF(AND(AR463=C463,AK466=D466),1,0)</f>
        <v>0</v>
      </c>
      <c r="AS466" s="109">
        <f>42*IF(AND(AS463=C463,AK466=D466),1,0)</f>
        <v>0</v>
      </c>
      <c r="AT466" s="109">
        <f>48*IF(AND(AT463=C463,AK466=D466),1,0)</f>
        <v>0</v>
      </c>
      <c r="AU466" s="109">
        <f>54*IF(AND(AU463=C463,AK466=D466),1,0)</f>
        <v>0</v>
      </c>
      <c r="AV466" s="108"/>
      <c r="AW466" s="108">
        <v>6</v>
      </c>
      <c r="AX466" s="109">
        <f>1*IF(AND(AX463=C463,AW466=D466),1,0)</f>
        <v>0</v>
      </c>
      <c r="AY466" s="109">
        <f>1*IF(AND(AY463=C463,AW466=D466),1,0)</f>
        <v>0</v>
      </c>
      <c r="AZ466" s="109">
        <f>1*IF(AND(AZ463=C463,AW466=D466),1,0)</f>
        <v>0</v>
      </c>
      <c r="BA466" s="109">
        <f>1*IF(AND(BA463=C463,AW466=D466),1,0)</f>
        <v>0</v>
      </c>
      <c r="BB466" s="109">
        <f>1*IF(AND(BB463=C463,AW466=D466),1,0)</f>
        <v>0</v>
      </c>
      <c r="BC466" s="109">
        <f>1*IF(AND(BC463=C463,AW466=D466),1,0)</f>
        <v>0</v>
      </c>
      <c r="BD466" s="109">
        <f>1*IF(AND(BD463=C463,AW466=D466),1,0)</f>
        <v>0</v>
      </c>
      <c r="BE466" s="109">
        <f>1*IF(AND(BE463=C463,AW466=D466),1,0)</f>
        <v>0</v>
      </c>
      <c r="BF466" s="109">
        <f>1*IF(AND(BF463=C463,AW466=D466),1,0)</f>
        <v>0</v>
      </c>
      <c r="BG466" s="109">
        <f>1*IF(AND(BG463=C463,AW466=D466),1,0)</f>
        <v>0</v>
      </c>
    </row>
    <row r="467" spans="1:57" ht="12.75">
      <c r="A467" s="30"/>
      <c r="B467" s="31"/>
      <c r="T467" s="32"/>
      <c r="W467" s="92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I467" s="106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U467" s="80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</row>
    <row r="468" spans="1:20" ht="12.75">
      <c r="A468" s="30"/>
      <c r="B468" s="31"/>
      <c r="C468" s="41"/>
      <c r="D468" s="104"/>
      <c r="E468" s="41"/>
      <c r="F468" s="41"/>
      <c r="G468" s="41"/>
      <c r="T468" s="32"/>
    </row>
    <row r="469" spans="1:68" s="47" customFormat="1" ht="23.25">
      <c r="A469" s="42"/>
      <c r="B469" s="43">
        <f>IF(COUNTIF(E470:S470,"&gt;0")&gt;=6,"Cartão com","")</f>
      </c>
      <c r="C469" s="44">
        <f>IF(COUNTIF(E470:S470,"&gt;0")&gt;=6,COUNTIF(E470:S470,"&gt;0"),"")</f>
      </c>
      <c r="D469" s="102">
        <f>IF(COUNTIF(E470:S470,"&gt;0")&gt;=6,"dezenas","")</f>
      </c>
      <c r="E469" s="45">
        <v>1</v>
      </c>
      <c r="F469" s="46">
        <v>2</v>
      </c>
      <c r="G469" s="46">
        <v>3</v>
      </c>
      <c r="H469" s="45">
        <v>4</v>
      </c>
      <c r="I469" s="45">
        <v>5</v>
      </c>
      <c r="J469" s="45">
        <v>6</v>
      </c>
      <c r="K469" s="45">
        <v>7</v>
      </c>
      <c r="L469" s="45">
        <v>8</v>
      </c>
      <c r="M469" s="45">
        <v>9</v>
      </c>
      <c r="N469" s="45">
        <v>10</v>
      </c>
      <c r="O469" s="45">
        <v>11</v>
      </c>
      <c r="P469" s="45">
        <v>12</v>
      </c>
      <c r="Q469" s="45">
        <v>13</v>
      </c>
      <c r="R469" s="45">
        <v>14</v>
      </c>
      <c r="S469" s="45">
        <v>15</v>
      </c>
      <c r="T469" s="118"/>
      <c r="U469" s="128" t="s">
        <v>23</v>
      </c>
      <c r="V469" s="128" t="s">
        <v>24</v>
      </c>
      <c r="W469" s="128" t="s">
        <v>25</v>
      </c>
      <c r="Y469" s="121" t="s">
        <v>32</v>
      </c>
      <c r="Z469" s="122">
        <v>6</v>
      </c>
      <c r="AA469" s="122">
        <v>7</v>
      </c>
      <c r="AB469" s="122">
        <v>8</v>
      </c>
      <c r="AC469" s="122">
        <v>9</v>
      </c>
      <c r="AD469" s="122">
        <v>10</v>
      </c>
      <c r="AE469" s="122">
        <v>11</v>
      </c>
      <c r="AF469" s="122">
        <v>12</v>
      </c>
      <c r="AG469" s="122">
        <v>13</v>
      </c>
      <c r="AH469" s="122">
        <v>14</v>
      </c>
      <c r="AI469" s="122">
        <v>15</v>
      </c>
      <c r="AJ469" s="123"/>
      <c r="AK469" s="121" t="s">
        <v>33</v>
      </c>
      <c r="AL469" s="108">
        <v>6</v>
      </c>
      <c r="AM469" s="108">
        <v>7</v>
      </c>
      <c r="AN469" s="108">
        <v>8</v>
      </c>
      <c r="AO469" s="108">
        <v>9</v>
      </c>
      <c r="AP469" s="108">
        <v>10</v>
      </c>
      <c r="AQ469" s="108">
        <v>11</v>
      </c>
      <c r="AR469" s="108">
        <v>12</v>
      </c>
      <c r="AS469" s="108">
        <v>13</v>
      </c>
      <c r="AT469" s="108">
        <v>14</v>
      </c>
      <c r="AU469" s="108">
        <v>15</v>
      </c>
      <c r="AV469" s="123"/>
      <c r="AW469" s="121" t="s">
        <v>34</v>
      </c>
      <c r="AX469" s="108">
        <v>6</v>
      </c>
      <c r="AY469" s="108">
        <v>7</v>
      </c>
      <c r="AZ469" s="108">
        <v>8</v>
      </c>
      <c r="BA469" s="108">
        <v>9</v>
      </c>
      <c r="BB469" s="108">
        <v>10</v>
      </c>
      <c r="BC469" s="108">
        <v>11</v>
      </c>
      <c r="BD469" s="108">
        <v>12</v>
      </c>
      <c r="BE469" s="108">
        <v>13</v>
      </c>
      <c r="BF469" s="108">
        <v>14</v>
      </c>
      <c r="BG469" s="108">
        <v>15</v>
      </c>
      <c r="BI469" s="174" t="s">
        <v>54</v>
      </c>
      <c r="BJ469" s="226" t="s">
        <v>69</v>
      </c>
      <c r="BK469" s="226" t="s">
        <v>70</v>
      </c>
      <c r="BL469" s="226" t="s">
        <v>71</v>
      </c>
      <c r="BM469" s="226" t="s">
        <v>72</v>
      </c>
      <c r="BN469" s="226" t="s">
        <v>57</v>
      </c>
      <c r="BO469" s="226" t="s">
        <v>58</v>
      </c>
      <c r="BP469" s="226" t="s">
        <v>25</v>
      </c>
    </row>
    <row r="470" spans="1:68" s="51" customFormat="1" ht="18">
      <c r="A470" s="48" t="str">
        <f>A464</f>
        <v>Grupo</v>
      </c>
      <c r="B470" s="49" t="s">
        <v>12</v>
      </c>
      <c r="C470" s="50" t="s">
        <v>2</v>
      </c>
      <c r="D470" s="97" t="s">
        <v>15</v>
      </c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119"/>
      <c r="U470" s="127">
        <f>SUM(Z470:AI472)</f>
        <v>0</v>
      </c>
      <c r="V470" s="127">
        <f>SUM(AL470:AU472)</f>
        <v>0</v>
      </c>
      <c r="W470" s="127">
        <f>SUM(AX470:BG472)</f>
        <v>0</v>
      </c>
      <c r="Y470" s="122">
        <v>4</v>
      </c>
      <c r="Z470" s="109">
        <f>1*IF(AND(Z469=C469,Y470=D472),1,0)</f>
        <v>0</v>
      </c>
      <c r="AA470" s="109">
        <f>3*IF(AND(AA469=C469,Y470=D472),1,0)</f>
        <v>0</v>
      </c>
      <c r="AB470" s="109">
        <f>6*IF(AND(AB469=C469,Y470=D472),1,0)</f>
        <v>0</v>
      </c>
      <c r="AC470" s="109">
        <f>10*IF(AND(AC469=C469,Y470=D472),1,0)</f>
        <v>0</v>
      </c>
      <c r="AD470" s="109">
        <f>15*IF(AND(AD469=C469,Y470=D472),1,0)</f>
        <v>0</v>
      </c>
      <c r="AE470" s="109">
        <f>21*IF(AND(AE469=C469,Y470=D472),1,0)</f>
        <v>0</v>
      </c>
      <c r="AF470" s="109">
        <f>28*IF(AND(AF469=C469,Y470=D472),1,0)</f>
        <v>0</v>
      </c>
      <c r="AG470" s="109">
        <f>36*IF(AND(AG469=C469,Y470=D472),1,0)</f>
        <v>0</v>
      </c>
      <c r="AH470" s="109">
        <f>45*IF(AND(AH469=C469,Y470=D472),1,0)</f>
        <v>0</v>
      </c>
      <c r="AI470" s="109">
        <f>55*IF(AND(AI469=C469,Y470=D472),1,0)</f>
        <v>0</v>
      </c>
      <c r="AJ470" s="124"/>
      <c r="AK470" s="109">
        <v>4</v>
      </c>
      <c r="AL470" s="109">
        <v>0</v>
      </c>
      <c r="AM470" s="109">
        <v>0</v>
      </c>
      <c r="AN470" s="109">
        <v>0</v>
      </c>
      <c r="AO470" s="109">
        <v>0</v>
      </c>
      <c r="AP470" s="109">
        <v>0</v>
      </c>
      <c r="AQ470" s="109">
        <v>0</v>
      </c>
      <c r="AR470" s="109">
        <v>0</v>
      </c>
      <c r="AS470" s="109">
        <v>0</v>
      </c>
      <c r="AT470" s="109">
        <v>0</v>
      </c>
      <c r="AU470" s="109">
        <v>0</v>
      </c>
      <c r="AV470" s="124"/>
      <c r="AW470" s="109">
        <v>4</v>
      </c>
      <c r="AX470" s="109">
        <v>0</v>
      </c>
      <c r="AY470" s="109">
        <v>0</v>
      </c>
      <c r="AZ470" s="109">
        <v>0</v>
      </c>
      <c r="BA470" s="109">
        <v>0</v>
      </c>
      <c r="BB470" s="109">
        <v>0</v>
      </c>
      <c r="BC470" s="109">
        <v>0</v>
      </c>
      <c r="BD470" s="109">
        <v>0</v>
      </c>
      <c r="BE470" s="109">
        <v>0</v>
      </c>
      <c r="BF470" s="109">
        <v>0</v>
      </c>
      <c r="BG470" s="109">
        <v>0</v>
      </c>
      <c r="BI470" s="176"/>
      <c r="BJ470" s="175">
        <f aca="true" t="shared" si="152" ref="BJ470:BP470">IF($D471="","",IF($D471=BJ469,"X",""))</f>
      </c>
      <c r="BK470" s="175">
        <f t="shared" si="152"/>
      </c>
      <c r="BL470" s="175">
        <f t="shared" si="152"/>
      </c>
      <c r="BM470" s="175">
        <f t="shared" si="152"/>
      </c>
      <c r="BN470" s="175">
        <f t="shared" si="152"/>
      </c>
      <c r="BO470" s="175">
        <f t="shared" si="152"/>
      </c>
      <c r="BP470" s="175">
        <f t="shared" si="152"/>
      </c>
    </row>
    <row r="471" spans="1:68" s="55" customFormat="1" ht="12.75">
      <c r="A471" s="52" t="str">
        <f>A465</f>
        <v>001</v>
      </c>
      <c r="B471" s="53">
        <f>IF(AND(C469&gt;=6,C469&lt;&gt;"",B$27&lt;&gt;""),B$27,"")</f>
      </c>
      <c r="C471" s="38">
        <f>IF(AND(C469&gt;0,C469&lt;&gt;"",C$27&lt;&gt;""),C$27,"")</f>
      </c>
      <c r="D471" s="201">
        <f>IF(AND(C469&gt;=6,B471&lt;&gt;"",C471&lt;&gt;""),CHOOSE(SUM(E471:S471)+1,"0","1","2","3","Quadra","Quina","SENA","Verifique","Verifique","Verifique","Verifique","Verifique","Verifique","Verifique","Verifique","Verifique"),"")</f>
      </c>
      <c r="E471" s="54">
        <f aca="true" t="shared" si="153" ref="E471:S471">IF(E470&lt;&gt;"",IF(SUMIF($E$27:$J$27,E470,$E$27:$J$27)=E470,1,0),0)</f>
        <v>0</v>
      </c>
      <c r="F471" s="54">
        <f t="shared" si="153"/>
        <v>0</v>
      </c>
      <c r="G471" s="54">
        <f t="shared" si="153"/>
        <v>0</v>
      </c>
      <c r="H471" s="54">
        <f t="shared" si="153"/>
        <v>0</v>
      </c>
      <c r="I471" s="54">
        <f t="shared" si="153"/>
        <v>0</v>
      </c>
      <c r="J471" s="54">
        <f t="shared" si="153"/>
        <v>0</v>
      </c>
      <c r="K471" s="54">
        <f t="shared" si="153"/>
        <v>0</v>
      </c>
      <c r="L471" s="54">
        <f t="shared" si="153"/>
        <v>0</v>
      </c>
      <c r="M471" s="54">
        <f t="shared" si="153"/>
        <v>0</v>
      </c>
      <c r="N471" s="54">
        <f t="shared" si="153"/>
        <v>0</v>
      </c>
      <c r="O471" s="54">
        <f t="shared" si="153"/>
        <v>0</v>
      </c>
      <c r="P471" s="54">
        <f t="shared" si="153"/>
        <v>0</v>
      </c>
      <c r="Q471" s="54">
        <f t="shared" si="153"/>
        <v>0</v>
      </c>
      <c r="R471" s="54">
        <f t="shared" si="153"/>
        <v>0</v>
      </c>
      <c r="S471" s="54">
        <f t="shared" si="153"/>
        <v>0</v>
      </c>
      <c r="T471" s="120"/>
      <c r="Y471" s="125">
        <v>5</v>
      </c>
      <c r="Z471" s="126">
        <v>0</v>
      </c>
      <c r="AA471" s="109">
        <f>5*IF(AND(AA469=C469,Y471=D472),1,0)</f>
        <v>0</v>
      </c>
      <c r="AB471" s="109">
        <f>15*IF(AND(AB469=C469,Y471=D472),1,0)</f>
        <v>0</v>
      </c>
      <c r="AC471" s="109">
        <f>30*IF(AND(AC469=C469,Y471=D472),1,0)</f>
        <v>0</v>
      </c>
      <c r="AD471" s="109">
        <f>50*IF(AND(AD469=C469,Y471=D472),1,0)</f>
        <v>0</v>
      </c>
      <c r="AE471" s="109">
        <f>75*IF(AND(AE469=C469,Y471=D472),1,0)</f>
        <v>0</v>
      </c>
      <c r="AF471" s="109">
        <f>105*IF(AND(AF469=C469,Y471=D472),1,0)</f>
        <v>0</v>
      </c>
      <c r="AG471" s="109">
        <f>140*IF(AND(AG469=C469,Y471=D472),1,0)</f>
        <v>0</v>
      </c>
      <c r="AH471" s="109">
        <f>180*IF(AND(AH469=C469,Y471=D472),1,0)</f>
        <v>0</v>
      </c>
      <c r="AI471" s="109">
        <f>225*IF(AND(AI469=C469,Y471=D472),1,0)</f>
        <v>0</v>
      </c>
      <c r="AJ471" s="126"/>
      <c r="AK471" s="126">
        <v>5</v>
      </c>
      <c r="AL471" s="109">
        <f>1*IF(AND(AL469=C469,AK471=D472),1,0)</f>
        <v>0</v>
      </c>
      <c r="AM471" s="109">
        <f>2*IF(AND(AM469=C469,AK471=D472),1,0)</f>
        <v>0</v>
      </c>
      <c r="AN471" s="109">
        <f>3*IF(AND(AN469=C469,AK471=D472),1,0)</f>
        <v>0</v>
      </c>
      <c r="AO471" s="109">
        <f>4*IF(AND(AO469=C469,AK471=D472),1,0)</f>
        <v>0</v>
      </c>
      <c r="AP471" s="109">
        <f>5*IF(AND(AP469=C469,AK471=D472),1,0)</f>
        <v>0</v>
      </c>
      <c r="AQ471" s="109">
        <f>6*IF(AND(AQ469=C469,AK471=D472),1,0)</f>
        <v>0</v>
      </c>
      <c r="AR471" s="109">
        <f>7*IF(AND(AR469=C469,AK471=D472),1,0)</f>
        <v>0</v>
      </c>
      <c r="AS471" s="109">
        <f>8*IF(AND(AS469=C469,AK471=D472),1,0)</f>
        <v>0</v>
      </c>
      <c r="AT471" s="109">
        <f>9*IF(AND(AT469=C469,AK471=D472),1,0)</f>
        <v>0</v>
      </c>
      <c r="AU471" s="109">
        <f>10*IF(AND(AU469=C469,AK471=D472),1,0)</f>
        <v>0</v>
      </c>
      <c r="AV471" s="126"/>
      <c r="AW471" s="126">
        <v>5</v>
      </c>
      <c r="AX471" s="109">
        <v>0</v>
      </c>
      <c r="AY471" s="109">
        <v>0</v>
      </c>
      <c r="AZ471" s="109">
        <v>0</v>
      </c>
      <c r="BA471" s="109">
        <v>0</v>
      </c>
      <c r="BB471" s="109">
        <v>0</v>
      </c>
      <c r="BC471" s="109">
        <v>0</v>
      </c>
      <c r="BD471" s="109">
        <v>0</v>
      </c>
      <c r="BE471" s="109">
        <v>0</v>
      </c>
      <c r="BF471" s="109">
        <v>0</v>
      </c>
      <c r="BG471" s="109">
        <v>0</v>
      </c>
      <c r="BI471" s="176"/>
      <c r="BJ471" s="176"/>
      <c r="BK471" s="176"/>
      <c r="BL471" s="176"/>
      <c r="BM471" s="176"/>
      <c r="BN471" s="176"/>
      <c r="BO471" s="176"/>
      <c r="BP471" s="176"/>
    </row>
    <row r="472" spans="1:59" ht="15">
      <c r="A472" s="56"/>
      <c r="B472" s="206" t="s">
        <v>62</v>
      </c>
      <c r="C472" s="208">
        <f>C466+1</f>
        <v>74</v>
      </c>
      <c r="D472" s="129">
        <f>SUM(E471:S471)</f>
        <v>0</v>
      </c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17"/>
      <c r="U472" s="82"/>
      <c r="V472" s="117"/>
      <c r="W472" s="117"/>
      <c r="Y472" s="122">
        <v>6</v>
      </c>
      <c r="Z472" s="108">
        <v>0</v>
      </c>
      <c r="AA472" s="109">
        <v>0</v>
      </c>
      <c r="AB472" s="109">
        <f>15*IF(AND(AB469=C469,Y472=D472),1,0)</f>
        <v>0</v>
      </c>
      <c r="AC472" s="109">
        <f>45*IF(AND(AC469=C469,Y472=D472),1,0)</f>
        <v>0</v>
      </c>
      <c r="AD472" s="109">
        <f>90*IF(AND(AD469=C469,Y472=D472),1,0)</f>
        <v>0</v>
      </c>
      <c r="AE472" s="109">
        <f>150*IF(AND(AE469=C469,Y472=D472),1,0)</f>
        <v>0</v>
      </c>
      <c r="AF472" s="109">
        <f>225*IF(AND(AF469=C469,Y472=D472),1,0)</f>
        <v>0</v>
      </c>
      <c r="AG472" s="109">
        <f>315*IF(AND(AG469=C469,Y472=D472),1,0)</f>
        <v>0</v>
      </c>
      <c r="AH472" s="109">
        <f>420*IF(AND(AH469=C469,Y472=D472),1,0)</f>
        <v>0</v>
      </c>
      <c r="AI472" s="109">
        <f>540*IF(AND(AI469=C469,Y472=D472),1,0)</f>
        <v>0</v>
      </c>
      <c r="AJ472" s="108"/>
      <c r="AK472" s="108">
        <v>6</v>
      </c>
      <c r="AL472" s="108">
        <v>0</v>
      </c>
      <c r="AM472" s="109">
        <f>6*IF(AND(AM469=C469,AK472=D472),1,0)</f>
        <v>0</v>
      </c>
      <c r="AN472" s="109">
        <f>12*IF(AND(AN469=C469,AK472=D472),1,0)</f>
        <v>0</v>
      </c>
      <c r="AO472" s="109">
        <f>18*IF(AND(AO469=C469,AK472=D472),1,0)</f>
        <v>0</v>
      </c>
      <c r="AP472" s="109">
        <f>24*IF(AND(AP469=C469,AK472=D472),1,0)</f>
        <v>0</v>
      </c>
      <c r="AQ472" s="109">
        <f>30*IF(AND(AQ469=C469,AK472=D472),1,0)</f>
        <v>0</v>
      </c>
      <c r="AR472" s="109">
        <f>36*IF(AND(AR469=C469,AK472=D472),1,0)</f>
        <v>0</v>
      </c>
      <c r="AS472" s="109">
        <f>42*IF(AND(AS469=C469,AK472=D472),1,0)</f>
        <v>0</v>
      </c>
      <c r="AT472" s="109">
        <f>48*IF(AND(AT469=C469,AK472=D472),1,0)</f>
        <v>0</v>
      </c>
      <c r="AU472" s="109">
        <f>54*IF(AND(AU469=C469,AK472=D472),1,0)</f>
        <v>0</v>
      </c>
      <c r="AV472" s="108"/>
      <c r="AW472" s="108">
        <v>6</v>
      </c>
      <c r="AX472" s="109">
        <f>1*IF(AND(AX469=C469,AW472=D472),1,0)</f>
        <v>0</v>
      </c>
      <c r="AY472" s="109">
        <f>1*IF(AND(AY469=C469,AW472=D472),1,0)</f>
        <v>0</v>
      </c>
      <c r="AZ472" s="109">
        <f>1*IF(AND(AZ469=C469,AW472=D472),1,0)</f>
        <v>0</v>
      </c>
      <c r="BA472" s="109">
        <f>1*IF(AND(BA469=C469,AW472=D472),1,0)</f>
        <v>0</v>
      </c>
      <c r="BB472" s="109">
        <f>1*IF(AND(BB469=C469,AW472=D472),1,0)</f>
        <v>0</v>
      </c>
      <c r="BC472" s="109">
        <f>1*IF(AND(BC469=C469,AW472=D472),1,0)</f>
        <v>0</v>
      </c>
      <c r="BD472" s="109">
        <f>1*IF(AND(BD469=C469,AW472=D472),1,0)</f>
        <v>0</v>
      </c>
      <c r="BE472" s="109">
        <f>1*IF(AND(BE469=C469,AW472=D472),1,0)</f>
        <v>0</v>
      </c>
      <c r="BF472" s="109">
        <f>1*IF(AND(BF469=C469,AW472=D472),1,0)</f>
        <v>0</v>
      </c>
      <c r="BG472" s="109">
        <f>1*IF(AND(BG469=C469,AW472=D472),1,0)</f>
        <v>0</v>
      </c>
    </row>
    <row r="473" spans="1:57" ht="12.75">
      <c r="A473" s="30"/>
      <c r="B473" s="31"/>
      <c r="T473" s="32"/>
      <c r="W473" s="92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I473" s="106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U473" s="80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</row>
    <row r="474" spans="1:20" ht="12.75">
      <c r="A474" s="30"/>
      <c r="B474" s="31"/>
      <c r="C474" s="41"/>
      <c r="D474" s="104"/>
      <c r="E474" s="41"/>
      <c r="F474" s="41"/>
      <c r="G474" s="41"/>
      <c r="T474" s="32"/>
    </row>
    <row r="475" spans="1:68" s="47" customFormat="1" ht="23.25">
      <c r="A475" s="42"/>
      <c r="B475" s="43">
        <f>IF(COUNTIF(E476:S476,"&gt;0")&gt;=6,"Cartão com","")</f>
      </c>
      <c r="C475" s="44">
        <f>IF(COUNTIF(E476:S476,"&gt;0")&gt;=6,COUNTIF(E476:S476,"&gt;0"),"")</f>
      </c>
      <c r="D475" s="102">
        <f>IF(COUNTIF(E476:S476,"&gt;0")&gt;=6,"dezenas","")</f>
      </c>
      <c r="E475" s="45">
        <v>1</v>
      </c>
      <c r="F475" s="46">
        <v>2</v>
      </c>
      <c r="G475" s="46">
        <v>3</v>
      </c>
      <c r="H475" s="45">
        <v>4</v>
      </c>
      <c r="I475" s="45">
        <v>5</v>
      </c>
      <c r="J475" s="45">
        <v>6</v>
      </c>
      <c r="K475" s="45">
        <v>7</v>
      </c>
      <c r="L475" s="45">
        <v>8</v>
      </c>
      <c r="M475" s="45">
        <v>9</v>
      </c>
      <c r="N475" s="45">
        <v>10</v>
      </c>
      <c r="O475" s="45">
        <v>11</v>
      </c>
      <c r="P475" s="45">
        <v>12</v>
      </c>
      <c r="Q475" s="45">
        <v>13</v>
      </c>
      <c r="R475" s="45">
        <v>14</v>
      </c>
      <c r="S475" s="45">
        <v>15</v>
      </c>
      <c r="T475" s="118"/>
      <c r="U475" s="128" t="s">
        <v>23</v>
      </c>
      <c r="V475" s="128" t="s">
        <v>24</v>
      </c>
      <c r="W475" s="128" t="s">
        <v>25</v>
      </c>
      <c r="Y475" s="121" t="s">
        <v>32</v>
      </c>
      <c r="Z475" s="122">
        <v>6</v>
      </c>
      <c r="AA475" s="122">
        <v>7</v>
      </c>
      <c r="AB475" s="122">
        <v>8</v>
      </c>
      <c r="AC475" s="122">
        <v>9</v>
      </c>
      <c r="AD475" s="122">
        <v>10</v>
      </c>
      <c r="AE475" s="122">
        <v>11</v>
      </c>
      <c r="AF475" s="122">
        <v>12</v>
      </c>
      <c r="AG475" s="122">
        <v>13</v>
      </c>
      <c r="AH475" s="122">
        <v>14</v>
      </c>
      <c r="AI475" s="122">
        <v>15</v>
      </c>
      <c r="AJ475" s="123"/>
      <c r="AK475" s="121" t="s">
        <v>33</v>
      </c>
      <c r="AL475" s="108">
        <v>6</v>
      </c>
      <c r="AM475" s="108">
        <v>7</v>
      </c>
      <c r="AN475" s="108">
        <v>8</v>
      </c>
      <c r="AO475" s="108">
        <v>9</v>
      </c>
      <c r="AP475" s="108">
        <v>10</v>
      </c>
      <c r="AQ475" s="108">
        <v>11</v>
      </c>
      <c r="AR475" s="108">
        <v>12</v>
      </c>
      <c r="AS475" s="108">
        <v>13</v>
      </c>
      <c r="AT475" s="108">
        <v>14</v>
      </c>
      <c r="AU475" s="108">
        <v>15</v>
      </c>
      <c r="AV475" s="123"/>
      <c r="AW475" s="121" t="s">
        <v>34</v>
      </c>
      <c r="AX475" s="108">
        <v>6</v>
      </c>
      <c r="AY475" s="108">
        <v>7</v>
      </c>
      <c r="AZ475" s="108">
        <v>8</v>
      </c>
      <c r="BA475" s="108">
        <v>9</v>
      </c>
      <c r="BB475" s="108">
        <v>10</v>
      </c>
      <c r="BC475" s="108">
        <v>11</v>
      </c>
      <c r="BD475" s="108">
        <v>12</v>
      </c>
      <c r="BE475" s="108">
        <v>13</v>
      </c>
      <c r="BF475" s="108">
        <v>14</v>
      </c>
      <c r="BG475" s="108">
        <v>15</v>
      </c>
      <c r="BI475" s="174" t="s">
        <v>54</v>
      </c>
      <c r="BJ475" s="226" t="s">
        <v>69</v>
      </c>
      <c r="BK475" s="226" t="s">
        <v>70</v>
      </c>
      <c r="BL475" s="226" t="s">
        <v>71</v>
      </c>
      <c r="BM475" s="226" t="s">
        <v>72</v>
      </c>
      <c r="BN475" s="226" t="s">
        <v>57</v>
      </c>
      <c r="BO475" s="226" t="s">
        <v>58</v>
      </c>
      <c r="BP475" s="226" t="s">
        <v>25</v>
      </c>
    </row>
    <row r="476" spans="1:68" s="51" customFormat="1" ht="18">
      <c r="A476" s="48" t="str">
        <f>A470</f>
        <v>Grupo</v>
      </c>
      <c r="B476" s="49" t="s">
        <v>12</v>
      </c>
      <c r="C476" s="50" t="s">
        <v>2</v>
      </c>
      <c r="D476" s="97" t="s">
        <v>15</v>
      </c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119"/>
      <c r="U476" s="127">
        <f>SUM(Z476:AI478)</f>
        <v>0</v>
      </c>
      <c r="V476" s="127">
        <f>SUM(AL476:AU478)</f>
        <v>0</v>
      </c>
      <c r="W476" s="127">
        <f>SUM(AX476:BG478)</f>
        <v>0</v>
      </c>
      <c r="Y476" s="122">
        <v>4</v>
      </c>
      <c r="Z476" s="109">
        <f>1*IF(AND(Z475=C475,Y476=D478),1,0)</f>
        <v>0</v>
      </c>
      <c r="AA476" s="109">
        <f>3*IF(AND(AA475=C475,Y476=D478),1,0)</f>
        <v>0</v>
      </c>
      <c r="AB476" s="109">
        <f>6*IF(AND(AB475=C475,Y476=D478),1,0)</f>
        <v>0</v>
      </c>
      <c r="AC476" s="109">
        <f>10*IF(AND(AC475=C475,Y476=D478),1,0)</f>
        <v>0</v>
      </c>
      <c r="AD476" s="109">
        <f>15*IF(AND(AD475=C475,Y476=D478),1,0)</f>
        <v>0</v>
      </c>
      <c r="AE476" s="109">
        <f>21*IF(AND(AE475=C475,Y476=D478),1,0)</f>
        <v>0</v>
      </c>
      <c r="AF476" s="109">
        <f>28*IF(AND(AF475=C475,Y476=D478),1,0)</f>
        <v>0</v>
      </c>
      <c r="AG476" s="109">
        <f>36*IF(AND(AG475=C475,Y476=D478),1,0)</f>
        <v>0</v>
      </c>
      <c r="AH476" s="109">
        <f>45*IF(AND(AH475=C475,Y476=D478),1,0)</f>
        <v>0</v>
      </c>
      <c r="AI476" s="109">
        <f>55*IF(AND(AI475=C475,Y476=D478),1,0)</f>
        <v>0</v>
      </c>
      <c r="AJ476" s="124"/>
      <c r="AK476" s="109">
        <v>4</v>
      </c>
      <c r="AL476" s="109">
        <v>0</v>
      </c>
      <c r="AM476" s="109">
        <v>0</v>
      </c>
      <c r="AN476" s="109">
        <v>0</v>
      </c>
      <c r="AO476" s="109">
        <v>0</v>
      </c>
      <c r="AP476" s="109">
        <v>0</v>
      </c>
      <c r="AQ476" s="109">
        <v>0</v>
      </c>
      <c r="AR476" s="109">
        <v>0</v>
      </c>
      <c r="AS476" s="109">
        <v>0</v>
      </c>
      <c r="AT476" s="109">
        <v>0</v>
      </c>
      <c r="AU476" s="109">
        <v>0</v>
      </c>
      <c r="AV476" s="124"/>
      <c r="AW476" s="109">
        <v>4</v>
      </c>
      <c r="AX476" s="109">
        <v>0</v>
      </c>
      <c r="AY476" s="109">
        <v>0</v>
      </c>
      <c r="AZ476" s="109">
        <v>0</v>
      </c>
      <c r="BA476" s="109">
        <v>0</v>
      </c>
      <c r="BB476" s="109">
        <v>0</v>
      </c>
      <c r="BC476" s="109">
        <v>0</v>
      </c>
      <c r="BD476" s="109">
        <v>0</v>
      </c>
      <c r="BE476" s="109">
        <v>0</v>
      </c>
      <c r="BF476" s="109">
        <v>0</v>
      </c>
      <c r="BG476" s="109">
        <v>0</v>
      </c>
      <c r="BI476" s="176"/>
      <c r="BJ476" s="175">
        <f aca="true" t="shared" si="154" ref="BJ476:BP476">IF($D477="","",IF($D477=BJ475,"X",""))</f>
      </c>
      <c r="BK476" s="175">
        <f t="shared" si="154"/>
      </c>
      <c r="BL476" s="175">
        <f t="shared" si="154"/>
      </c>
      <c r="BM476" s="175">
        <f t="shared" si="154"/>
      </c>
      <c r="BN476" s="175">
        <f t="shared" si="154"/>
      </c>
      <c r="BO476" s="175">
        <f t="shared" si="154"/>
      </c>
      <c r="BP476" s="175">
        <f t="shared" si="154"/>
      </c>
    </row>
    <row r="477" spans="1:68" s="55" customFormat="1" ht="12.75">
      <c r="A477" s="52" t="str">
        <f>A471</f>
        <v>001</v>
      </c>
      <c r="B477" s="53">
        <f>IF(AND(C475&gt;=6,C475&lt;&gt;"",B$27&lt;&gt;""),B$27,"")</f>
      </c>
      <c r="C477" s="38">
        <f>IF(AND(C475&gt;0,C475&lt;&gt;"",C$27&lt;&gt;""),C$27,"")</f>
      </c>
      <c r="D477" s="201">
        <f>IF(AND(C475&gt;=6,B477&lt;&gt;"",C477&lt;&gt;""),CHOOSE(SUM(E477:S477)+1,"0","1","2","3","Quadra","Quina","SENA","Verifique","Verifique","Verifique","Verifique","Verifique","Verifique","Verifique","Verifique","Verifique"),"")</f>
      </c>
      <c r="E477" s="54">
        <f aca="true" t="shared" si="155" ref="E477:S477">IF(E476&lt;&gt;"",IF(SUMIF($E$27:$J$27,E476,$E$27:$J$27)=E476,1,0),0)</f>
        <v>0</v>
      </c>
      <c r="F477" s="54">
        <f t="shared" si="155"/>
        <v>0</v>
      </c>
      <c r="G477" s="54">
        <f t="shared" si="155"/>
        <v>0</v>
      </c>
      <c r="H477" s="54">
        <f t="shared" si="155"/>
        <v>0</v>
      </c>
      <c r="I477" s="54">
        <f t="shared" si="155"/>
        <v>0</v>
      </c>
      <c r="J477" s="54">
        <f t="shared" si="155"/>
        <v>0</v>
      </c>
      <c r="K477" s="54">
        <f t="shared" si="155"/>
        <v>0</v>
      </c>
      <c r="L477" s="54">
        <f t="shared" si="155"/>
        <v>0</v>
      </c>
      <c r="M477" s="54">
        <f t="shared" si="155"/>
        <v>0</v>
      </c>
      <c r="N477" s="54">
        <f t="shared" si="155"/>
        <v>0</v>
      </c>
      <c r="O477" s="54">
        <f t="shared" si="155"/>
        <v>0</v>
      </c>
      <c r="P477" s="54">
        <f t="shared" si="155"/>
        <v>0</v>
      </c>
      <c r="Q477" s="54">
        <f t="shared" si="155"/>
        <v>0</v>
      </c>
      <c r="R477" s="54">
        <f t="shared" si="155"/>
        <v>0</v>
      </c>
      <c r="S477" s="54">
        <f t="shared" si="155"/>
        <v>0</v>
      </c>
      <c r="T477" s="120"/>
      <c r="Y477" s="125">
        <v>5</v>
      </c>
      <c r="Z477" s="126">
        <v>0</v>
      </c>
      <c r="AA477" s="109">
        <f>5*IF(AND(AA475=C475,Y477=D478),1,0)</f>
        <v>0</v>
      </c>
      <c r="AB477" s="109">
        <f>15*IF(AND(AB475=C475,Y477=D478),1,0)</f>
        <v>0</v>
      </c>
      <c r="AC477" s="109">
        <f>30*IF(AND(AC475=C475,Y477=D478),1,0)</f>
        <v>0</v>
      </c>
      <c r="AD477" s="109">
        <f>50*IF(AND(AD475=C475,Y477=D478),1,0)</f>
        <v>0</v>
      </c>
      <c r="AE477" s="109">
        <f>75*IF(AND(AE475=C475,Y477=D478),1,0)</f>
        <v>0</v>
      </c>
      <c r="AF477" s="109">
        <f>105*IF(AND(AF475=C475,Y477=D478),1,0)</f>
        <v>0</v>
      </c>
      <c r="AG477" s="109">
        <f>140*IF(AND(AG475=C475,Y477=D478),1,0)</f>
        <v>0</v>
      </c>
      <c r="AH477" s="109">
        <f>180*IF(AND(AH475=C475,Y477=D478),1,0)</f>
        <v>0</v>
      </c>
      <c r="AI477" s="109">
        <f>225*IF(AND(AI475=C475,Y477=D478),1,0)</f>
        <v>0</v>
      </c>
      <c r="AJ477" s="126"/>
      <c r="AK477" s="126">
        <v>5</v>
      </c>
      <c r="AL477" s="109">
        <f>1*IF(AND(AL475=C475,AK477=D478),1,0)</f>
        <v>0</v>
      </c>
      <c r="AM477" s="109">
        <f>2*IF(AND(AM475=C475,AK477=D478),1,0)</f>
        <v>0</v>
      </c>
      <c r="AN477" s="109">
        <f>3*IF(AND(AN475=C475,AK477=D478),1,0)</f>
        <v>0</v>
      </c>
      <c r="AO477" s="109">
        <f>4*IF(AND(AO475=C475,AK477=D478),1,0)</f>
        <v>0</v>
      </c>
      <c r="AP477" s="109">
        <f>5*IF(AND(AP475=C475,AK477=D478),1,0)</f>
        <v>0</v>
      </c>
      <c r="AQ477" s="109">
        <f>6*IF(AND(AQ475=C475,AK477=D478),1,0)</f>
        <v>0</v>
      </c>
      <c r="AR477" s="109">
        <f>7*IF(AND(AR475=C475,AK477=D478),1,0)</f>
        <v>0</v>
      </c>
      <c r="AS477" s="109">
        <f>8*IF(AND(AS475=C475,AK477=D478),1,0)</f>
        <v>0</v>
      </c>
      <c r="AT477" s="109">
        <f>9*IF(AND(AT475=C475,AK477=D478),1,0)</f>
        <v>0</v>
      </c>
      <c r="AU477" s="109">
        <f>10*IF(AND(AU475=C475,AK477=D478),1,0)</f>
        <v>0</v>
      </c>
      <c r="AV477" s="126"/>
      <c r="AW477" s="126">
        <v>5</v>
      </c>
      <c r="AX477" s="109">
        <v>0</v>
      </c>
      <c r="AY477" s="109">
        <v>0</v>
      </c>
      <c r="AZ477" s="109">
        <v>0</v>
      </c>
      <c r="BA477" s="109">
        <v>0</v>
      </c>
      <c r="BB477" s="109">
        <v>0</v>
      </c>
      <c r="BC477" s="109">
        <v>0</v>
      </c>
      <c r="BD477" s="109">
        <v>0</v>
      </c>
      <c r="BE477" s="109">
        <v>0</v>
      </c>
      <c r="BF477" s="109">
        <v>0</v>
      </c>
      <c r="BG477" s="109">
        <v>0</v>
      </c>
      <c r="BI477" s="176"/>
      <c r="BJ477" s="176"/>
      <c r="BK477" s="176"/>
      <c r="BL477" s="176"/>
      <c r="BM477" s="176"/>
      <c r="BN477" s="176"/>
      <c r="BO477" s="176"/>
      <c r="BP477" s="176"/>
    </row>
    <row r="478" spans="1:59" ht="15">
      <c r="A478" s="56"/>
      <c r="B478" s="206" t="s">
        <v>62</v>
      </c>
      <c r="C478" s="208">
        <f>C472+1</f>
        <v>75</v>
      </c>
      <c r="D478" s="129">
        <f>SUM(E477:S477)</f>
        <v>0</v>
      </c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17"/>
      <c r="U478" s="82"/>
      <c r="V478" s="117"/>
      <c r="W478" s="117"/>
      <c r="Y478" s="122">
        <v>6</v>
      </c>
      <c r="Z478" s="108">
        <v>0</v>
      </c>
      <c r="AA478" s="109">
        <v>0</v>
      </c>
      <c r="AB478" s="109">
        <f>15*IF(AND(AB475=C475,Y478=D478),1,0)</f>
        <v>0</v>
      </c>
      <c r="AC478" s="109">
        <f>45*IF(AND(AC475=C475,Y478=D478),1,0)</f>
        <v>0</v>
      </c>
      <c r="AD478" s="109">
        <f>90*IF(AND(AD475=C475,Y478=D478),1,0)</f>
        <v>0</v>
      </c>
      <c r="AE478" s="109">
        <f>150*IF(AND(AE475=C475,Y478=D478),1,0)</f>
        <v>0</v>
      </c>
      <c r="AF478" s="109">
        <f>225*IF(AND(AF475=C475,Y478=D478),1,0)</f>
        <v>0</v>
      </c>
      <c r="AG478" s="109">
        <f>315*IF(AND(AG475=C475,Y478=D478),1,0)</f>
        <v>0</v>
      </c>
      <c r="AH478" s="109">
        <f>420*IF(AND(AH475=C475,Y478=D478),1,0)</f>
        <v>0</v>
      </c>
      <c r="AI478" s="109">
        <f>540*IF(AND(AI475=C475,Y478=D478),1,0)</f>
        <v>0</v>
      </c>
      <c r="AJ478" s="108"/>
      <c r="AK478" s="108">
        <v>6</v>
      </c>
      <c r="AL478" s="108">
        <v>0</v>
      </c>
      <c r="AM478" s="109">
        <f>6*IF(AND(AM475=C475,AK478=D478),1,0)</f>
        <v>0</v>
      </c>
      <c r="AN478" s="109">
        <f>12*IF(AND(AN475=C475,AK478=D478),1,0)</f>
        <v>0</v>
      </c>
      <c r="AO478" s="109">
        <f>18*IF(AND(AO475=C475,AK478=D478),1,0)</f>
        <v>0</v>
      </c>
      <c r="AP478" s="109">
        <f>24*IF(AND(AP475=C475,AK478=D478),1,0)</f>
        <v>0</v>
      </c>
      <c r="AQ478" s="109">
        <f>30*IF(AND(AQ475=C475,AK478=D478),1,0)</f>
        <v>0</v>
      </c>
      <c r="AR478" s="109">
        <f>36*IF(AND(AR475=C475,AK478=D478),1,0)</f>
        <v>0</v>
      </c>
      <c r="AS478" s="109">
        <f>42*IF(AND(AS475=C475,AK478=D478),1,0)</f>
        <v>0</v>
      </c>
      <c r="AT478" s="109">
        <f>48*IF(AND(AT475=C475,AK478=D478),1,0)</f>
        <v>0</v>
      </c>
      <c r="AU478" s="109">
        <f>54*IF(AND(AU475=C475,AK478=D478),1,0)</f>
        <v>0</v>
      </c>
      <c r="AV478" s="108"/>
      <c r="AW478" s="108">
        <v>6</v>
      </c>
      <c r="AX478" s="109">
        <f>1*IF(AND(AX475=C475,AW478=D478),1,0)</f>
        <v>0</v>
      </c>
      <c r="AY478" s="109">
        <f>1*IF(AND(AY475=C475,AW478=D478),1,0)</f>
        <v>0</v>
      </c>
      <c r="AZ478" s="109">
        <f>1*IF(AND(AZ475=C475,AW478=D478),1,0)</f>
        <v>0</v>
      </c>
      <c r="BA478" s="109">
        <f>1*IF(AND(BA475=C475,AW478=D478),1,0)</f>
        <v>0</v>
      </c>
      <c r="BB478" s="109">
        <f>1*IF(AND(BB475=C475,AW478=D478),1,0)</f>
        <v>0</v>
      </c>
      <c r="BC478" s="109">
        <f>1*IF(AND(BC475=C475,AW478=D478),1,0)</f>
        <v>0</v>
      </c>
      <c r="BD478" s="109">
        <f>1*IF(AND(BD475=C475,AW478=D478),1,0)</f>
        <v>0</v>
      </c>
      <c r="BE478" s="109">
        <f>1*IF(AND(BE475=C475,AW478=D478),1,0)</f>
        <v>0</v>
      </c>
      <c r="BF478" s="109">
        <f>1*IF(AND(BF475=C475,AW478=D478),1,0)</f>
        <v>0</v>
      </c>
      <c r="BG478" s="109">
        <f>1*IF(AND(BG475=C475,AW478=D478),1,0)</f>
        <v>0</v>
      </c>
    </row>
    <row r="479" spans="1:57" ht="12.75">
      <c r="A479" s="30"/>
      <c r="B479" s="31"/>
      <c r="T479" s="32"/>
      <c r="W479" s="92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I479" s="106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U479" s="80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</row>
    <row r="480" spans="1:20" ht="12.75">
      <c r="A480" s="30"/>
      <c r="B480" s="31"/>
      <c r="C480" s="41"/>
      <c r="D480" s="104"/>
      <c r="E480" s="41"/>
      <c r="F480" s="41"/>
      <c r="G480" s="41"/>
      <c r="T480" s="32"/>
    </row>
    <row r="481" spans="1:68" s="47" customFormat="1" ht="23.25">
      <c r="A481" s="42"/>
      <c r="B481" s="43">
        <f>IF(COUNTIF(E482:S482,"&gt;0")&gt;=6,"Cartão com","")</f>
      </c>
      <c r="C481" s="44">
        <f>IF(COUNTIF(E482:S482,"&gt;0")&gt;=6,COUNTIF(E482:S482,"&gt;0"),"")</f>
      </c>
      <c r="D481" s="102">
        <f>IF(COUNTIF(E482:S482,"&gt;0")&gt;=6,"dezenas","")</f>
      </c>
      <c r="E481" s="45">
        <v>1</v>
      </c>
      <c r="F481" s="46">
        <v>2</v>
      </c>
      <c r="G481" s="46">
        <v>3</v>
      </c>
      <c r="H481" s="45">
        <v>4</v>
      </c>
      <c r="I481" s="45">
        <v>5</v>
      </c>
      <c r="J481" s="45">
        <v>6</v>
      </c>
      <c r="K481" s="45">
        <v>7</v>
      </c>
      <c r="L481" s="45">
        <v>8</v>
      </c>
      <c r="M481" s="45">
        <v>9</v>
      </c>
      <c r="N481" s="45">
        <v>10</v>
      </c>
      <c r="O481" s="45">
        <v>11</v>
      </c>
      <c r="P481" s="45">
        <v>12</v>
      </c>
      <c r="Q481" s="45">
        <v>13</v>
      </c>
      <c r="R481" s="45">
        <v>14</v>
      </c>
      <c r="S481" s="45">
        <v>15</v>
      </c>
      <c r="T481" s="118"/>
      <c r="U481" s="128" t="s">
        <v>23</v>
      </c>
      <c r="V481" s="128" t="s">
        <v>24</v>
      </c>
      <c r="W481" s="128" t="s">
        <v>25</v>
      </c>
      <c r="Y481" s="121" t="s">
        <v>32</v>
      </c>
      <c r="Z481" s="122">
        <v>6</v>
      </c>
      <c r="AA481" s="122">
        <v>7</v>
      </c>
      <c r="AB481" s="122">
        <v>8</v>
      </c>
      <c r="AC481" s="122">
        <v>9</v>
      </c>
      <c r="AD481" s="122">
        <v>10</v>
      </c>
      <c r="AE481" s="122">
        <v>11</v>
      </c>
      <c r="AF481" s="122">
        <v>12</v>
      </c>
      <c r="AG481" s="122">
        <v>13</v>
      </c>
      <c r="AH481" s="122">
        <v>14</v>
      </c>
      <c r="AI481" s="122">
        <v>15</v>
      </c>
      <c r="AJ481" s="123"/>
      <c r="AK481" s="121" t="s">
        <v>33</v>
      </c>
      <c r="AL481" s="108">
        <v>6</v>
      </c>
      <c r="AM481" s="108">
        <v>7</v>
      </c>
      <c r="AN481" s="108">
        <v>8</v>
      </c>
      <c r="AO481" s="108">
        <v>9</v>
      </c>
      <c r="AP481" s="108">
        <v>10</v>
      </c>
      <c r="AQ481" s="108">
        <v>11</v>
      </c>
      <c r="AR481" s="108">
        <v>12</v>
      </c>
      <c r="AS481" s="108">
        <v>13</v>
      </c>
      <c r="AT481" s="108">
        <v>14</v>
      </c>
      <c r="AU481" s="108">
        <v>15</v>
      </c>
      <c r="AV481" s="123"/>
      <c r="AW481" s="121" t="s">
        <v>34</v>
      </c>
      <c r="AX481" s="108">
        <v>6</v>
      </c>
      <c r="AY481" s="108">
        <v>7</v>
      </c>
      <c r="AZ481" s="108">
        <v>8</v>
      </c>
      <c r="BA481" s="108">
        <v>9</v>
      </c>
      <c r="BB481" s="108">
        <v>10</v>
      </c>
      <c r="BC481" s="108">
        <v>11</v>
      </c>
      <c r="BD481" s="108">
        <v>12</v>
      </c>
      <c r="BE481" s="108">
        <v>13</v>
      </c>
      <c r="BF481" s="108">
        <v>14</v>
      </c>
      <c r="BG481" s="108">
        <v>15</v>
      </c>
      <c r="BI481" s="174" t="s">
        <v>54</v>
      </c>
      <c r="BJ481" s="226" t="s">
        <v>69</v>
      </c>
      <c r="BK481" s="226" t="s">
        <v>70</v>
      </c>
      <c r="BL481" s="226" t="s">
        <v>71</v>
      </c>
      <c r="BM481" s="226" t="s">
        <v>72</v>
      </c>
      <c r="BN481" s="226" t="s">
        <v>57</v>
      </c>
      <c r="BO481" s="226" t="s">
        <v>58</v>
      </c>
      <c r="BP481" s="226" t="s">
        <v>25</v>
      </c>
    </row>
    <row r="482" spans="1:68" s="51" customFormat="1" ht="18">
      <c r="A482" s="48" t="str">
        <f>A476</f>
        <v>Grupo</v>
      </c>
      <c r="B482" s="49" t="s">
        <v>12</v>
      </c>
      <c r="C482" s="50" t="s">
        <v>2</v>
      </c>
      <c r="D482" s="97" t="s">
        <v>15</v>
      </c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119"/>
      <c r="U482" s="127">
        <f>SUM(Z482:AI484)</f>
        <v>0</v>
      </c>
      <c r="V482" s="127">
        <f>SUM(AL482:AU484)</f>
        <v>0</v>
      </c>
      <c r="W482" s="127">
        <f>SUM(AX482:BG484)</f>
        <v>0</v>
      </c>
      <c r="Y482" s="122">
        <v>4</v>
      </c>
      <c r="Z482" s="109">
        <f>1*IF(AND(Z481=C481,Y482=D484),1,0)</f>
        <v>0</v>
      </c>
      <c r="AA482" s="109">
        <f>3*IF(AND(AA481=C481,Y482=D484),1,0)</f>
        <v>0</v>
      </c>
      <c r="AB482" s="109">
        <f>6*IF(AND(AB481=C481,Y482=D484),1,0)</f>
        <v>0</v>
      </c>
      <c r="AC482" s="109">
        <f>10*IF(AND(AC481=C481,Y482=D484),1,0)</f>
        <v>0</v>
      </c>
      <c r="AD482" s="109">
        <f>15*IF(AND(AD481=C481,Y482=D484),1,0)</f>
        <v>0</v>
      </c>
      <c r="AE482" s="109">
        <f>21*IF(AND(AE481=C481,Y482=D484),1,0)</f>
        <v>0</v>
      </c>
      <c r="AF482" s="109">
        <f>28*IF(AND(AF481=C481,Y482=D484),1,0)</f>
        <v>0</v>
      </c>
      <c r="AG482" s="109">
        <f>36*IF(AND(AG481=C481,Y482=D484),1,0)</f>
        <v>0</v>
      </c>
      <c r="AH482" s="109">
        <f>45*IF(AND(AH481=C481,Y482=D484),1,0)</f>
        <v>0</v>
      </c>
      <c r="AI482" s="109">
        <f>55*IF(AND(AI481=C481,Y482=D484),1,0)</f>
        <v>0</v>
      </c>
      <c r="AJ482" s="124"/>
      <c r="AK482" s="109">
        <v>4</v>
      </c>
      <c r="AL482" s="109">
        <v>0</v>
      </c>
      <c r="AM482" s="109">
        <v>0</v>
      </c>
      <c r="AN482" s="109">
        <v>0</v>
      </c>
      <c r="AO482" s="109">
        <v>0</v>
      </c>
      <c r="AP482" s="109">
        <v>0</v>
      </c>
      <c r="AQ482" s="109">
        <v>0</v>
      </c>
      <c r="AR482" s="109">
        <v>0</v>
      </c>
      <c r="AS482" s="109">
        <v>0</v>
      </c>
      <c r="AT482" s="109">
        <v>0</v>
      </c>
      <c r="AU482" s="109">
        <v>0</v>
      </c>
      <c r="AV482" s="124"/>
      <c r="AW482" s="109">
        <v>4</v>
      </c>
      <c r="AX482" s="109">
        <v>0</v>
      </c>
      <c r="AY482" s="109">
        <v>0</v>
      </c>
      <c r="AZ482" s="109">
        <v>0</v>
      </c>
      <c r="BA482" s="109">
        <v>0</v>
      </c>
      <c r="BB482" s="109">
        <v>0</v>
      </c>
      <c r="BC482" s="109">
        <v>0</v>
      </c>
      <c r="BD482" s="109">
        <v>0</v>
      </c>
      <c r="BE482" s="109">
        <v>0</v>
      </c>
      <c r="BF482" s="109">
        <v>0</v>
      </c>
      <c r="BG482" s="109">
        <v>0</v>
      </c>
      <c r="BI482" s="176"/>
      <c r="BJ482" s="175">
        <f aca="true" t="shared" si="156" ref="BJ482:BP482">IF($D483="","",IF($D483=BJ481,"X",""))</f>
      </c>
      <c r="BK482" s="175">
        <f t="shared" si="156"/>
      </c>
      <c r="BL482" s="175">
        <f t="shared" si="156"/>
      </c>
      <c r="BM482" s="175">
        <f t="shared" si="156"/>
      </c>
      <c r="BN482" s="175">
        <f t="shared" si="156"/>
      </c>
      <c r="BO482" s="175">
        <f t="shared" si="156"/>
      </c>
      <c r="BP482" s="175">
        <f t="shared" si="156"/>
      </c>
    </row>
    <row r="483" spans="1:68" s="55" customFormat="1" ht="12.75">
      <c r="A483" s="52" t="str">
        <f>A477</f>
        <v>001</v>
      </c>
      <c r="B483" s="53">
        <f>IF(AND(C481&gt;=6,C481&lt;&gt;"",B$27&lt;&gt;""),B$27,"")</f>
      </c>
      <c r="C483" s="38">
        <f>IF(AND(C481&gt;0,C481&lt;&gt;"",C$27&lt;&gt;""),C$27,"")</f>
      </c>
      <c r="D483" s="201">
        <f>IF(AND(C481&gt;=6,B483&lt;&gt;"",C483&lt;&gt;""),CHOOSE(SUM(E483:S483)+1,"0","1","2","3","Quadra","Quina","SENA","Verifique","Verifique","Verifique","Verifique","Verifique","Verifique","Verifique","Verifique","Verifique"),"")</f>
      </c>
      <c r="E483" s="54">
        <f aca="true" t="shared" si="157" ref="E483:S483">IF(E482&lt;&gt;"",IF(SUMIF($E$27:$J$27,E482,$E$27:$J$27)=E482,1,0),0)</f>
        <v>0</v>
      </c>
      <c r="F483" s="54">
        <f t="shared" si="157"/>
        <v>0</v>
      </c>
      <c r="G483" s="54">
        <f t="shared" si="157"/>
        <v>0</v>
      </c>
      <c r="H483" s="54">
        <f t="shared" si="157"/>
        <v>0</v>
      </c>
      <c r="I483" s="54">
        <f t="shared" si="157"/>
        <v>0</v>
      </c>
      <c r="J483" s="54">
        <f t="shared" si="157"/>
        <v>0</v>
      </c>
      <c r="K483" s="54">
        <f t="shared" si="157"/>
        <v>0</v>
      </c>
      <c r="L483" s="54">
        <f t="shared" si="157"/>
        <v>0</v>
      </c>
      <c r="M483" s="54">
        <f t="shared" si="157"/>
        <v>0</v>
      </c>
      <c r="N483" s="54">
        <f t="shared" si="157"/>
        <v>0</v>
      </c>
      <c r="O483" s="54">
        <f t="shared" si="157"/>
        <v>0</v>
      </c>
      <c r="P483" s="54">
        <f t="shared" si="157"/>
        <v>0</v>
      </c>
      <c r="Q483" s="54">
        <f t="shared" si="157"/>
        <v>0</v>
      </c>
      <c r="R483" s="54">
        <f t="shared" si="157"/>
        <v>0</v>
      </c>
      <c r="S483" s="54">
        <f t="shared" si="157"/>
        <v>0</v>
      </c>
      <c r="T483" s="120"/>
      <c r="Y483" s="125">
        <v>5</v>
      </c>
      <c r="Z483" s="126">
        <v>0</v>
      </c>
      <c r="AA483" s="109">
        <f>5*IF(AND(AA481=C481,Y483=D484),1,0)</f>
        <v>0</v>
      </c>
      <c r="AB483" s="109">
        <f>15*IF(AND(AB481=C481,Y483=D484),1,0)</f>
        <v>0</v>
      </c>
      <c r="AC483" s="109">
        <f>30*IF(AND(AC481=C481,Y483=D484),1,0)</f>
        <v>0</v>
      </c>
      <c r="AD483" s="109">
        <f>50*IF(AND(AD481=C481,Y483=D484),1,0)</f>
        <v>0</v>
      </c>
      <c r="AE483" s="109">
        <f>75*IF(AND(AE481=C481,Y483=D484),1,0)</f>
        <v>0</v>
      </c>
      <c r="AF483" s="109">
        <f>105*IF(AND(AF481=C481,Y483=D484),1,0)</f>
        <v>0</v>
      </c>
      <c r="AG483" s="109">
        <f>140*IF(AND(AG481=C481,Y483=D484),1,0)</f>
        <v>0</v>
      </c>
      <c r="AH483" s="109">
        <f>180*IF(AND(AH481=C481,Y483=D484),1,0)</f>
        <v>0</v>
      </c>
      <c r="AI483" s="109">
        <f>225*IF(AND(AI481=C481,Y483=D484),1,0)</f>
        <v>0</v>
      </c>
      <c r="AJ483" s="126"/>
      <c r="AK483" s="126">
        <v>5</v>
      </c>
      <c r="AL483" s="109">
        <f>1*IF(AND(AL481=C481,AK483=D484),1,0)</f>
        <v>0</v>
      </c>
      <c r="AM483" s="109">
        <f>2*IF(AND(AM481=C481,AK483=D484),1,0)</f>
        <v>0</v>
      </c>
      <c r="AN483" s="109">
        <f>3*IF(AND(AN481=C481,AK483=D484),1,0)</f>
        <v>0</v>
      </c>
      <c r="AO483" s="109">
        <f>4*IF(AND(AO481=C481,AK483=D484),1,0)</f>
        <v>0</v>
      </c>
      <c r="AP483" s="109">
        <f>5*IF(AND(AP481=C481,AK483=D484),1,0)</f>
        <v>0</v>
      </c>
      <c r="AQ483" s="109">
        <f>6*IF(AND(AQ481=C481,AK483=D484),1,0)</f>
        <v>0</v>
      </c>
      <c r="AR483" s="109">
        <f>7*IF(AND(AR481=C481,AK483=D484),1,0)</f>
        <v>0</v>
      </c>
      <c r="AS483" s="109">
        <f>8*IF(AND(AS481=C481,AK483=D484),1,0)</f>
        <v>0</v>
      </c>
      <c r="AT483" s="109">
        <f>9*IF(AND(AT481=C481,AK483=D484),1,0)</f>
        <v>0</v>
      </c>
      <c r="AU483" s="109">
        <f>10*IF(AND(AU481=C481,AK483=D484),1,0)</f>
        <v>0</v>
      </c>
      <c r="AV483" s="126"/>
      <c r="AW483" s="126">
        <v>5</v>
      </c>
      <c r="AX483" s="109">
        <v>0</v>
      </c>
      <c r="AY483" s="109">
        <v>0</v>
      </c>
      <c r="AZ483" s="109">
        <v>0</v>
      </c>
      <c r="BA483" s="109">
        <v>0</v>
      </c>
      <c r="BB483" s="109">
        <v>0</v>
      </c>
      <c r="BC483" s="109">
        <v>0</v>
      </c>
      <c r="BD483" s="109">
        <v>0</v>
      </c>
      <c r="BE483" s="109">
        <v>0</v>
      </c>
      <c r="BF483" s="109">
        <v>0</v>
      </c>
      <c r="BG483" s="109">
        <v>0</v>
      </c>
      <c r="BI483" s="176"/>
      <c r="BJ483" s="176"/>
      <c r="BK483" s="176"/>
      <c r="BL483" s="176"/>
      <c r="BM483" s="176"/>
      <c r="BN483" s="176"/>
      <c r="BO483" s="176"/>
      <c r="BP483" s="176"/>
    </row>
    <row r="484" spans="1:59" ht="15">
      <c r="A484" s="56"/>
      <c r="B484" s="206" t="s">
        <v>62</v>
      </c>
      <c r="C484" s="208">
        <f>C478+1</f>
        <v>76</v>
      </c>
      <c r="D484" s="129">
        <f>SUM(E483:S483)</f>
        <v>0</v>
      </c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17"/>
      <c r="U484" s="82"/>
      <c r="V484" s="117"/>
      <c r="W484" s="117"/>
      <c r="Y484" s="122">
        <v>6</v>
      </c>
      <c r="Z484" s="108">
        <v>0</v>
      </c>
      <c r="AA484" s="109">
        <v>0</v>
      </c>
      <c r="AB484" s="109">
        <f>15*IF(AND(AB481=C481,Y484=D484),1,0)</f>
        <v>0</v>
      </c>
      <c r="AC484" s="109">
        <f>45*IF(AND(AC481=C481,Y484=D484),1,0)</f>
        <v>0</v>
      </c>
      <c r="AD484" s="109">
        <f>90*IF(AND(AD481=C481,Y484=D484),1,0)</f>
        <v>0</v>
      </c>
      <c r="AE484" s="109">
        <f>150*IF(AND(AE481=C481,Y484=D484),1,0)</f>
        <v>0</v>
      </c>
      <c r="AF484" s="109">
        <f>225*IF(AND(AF481=C481,Y484=D484),1,0)</f>
        <v>0</v>
      </c>
      <c r="AG484" s="109">
        <f>315*IF(AND(AG481=C481,Y484=D484),1,0)</f>
        <v>0</v>
      </c>
      <c r="AH484" s="109">
        <f>420*IF(AND(AH481=C481,Y484=D484),1,0)</f>
        <v>0</v>
      </c>
      <c r="AI484" s="109">
        <f>540*IF(AND(AI481=C481,Y484=D484),1,0)</f>
        <v>0</v>
      </c>
      <c r="AJ484" s="108"/>
      <c r="AK484" s="108">
        <v>6</v>
      </c>
      <c r="AL484" s="108">
        <v>0</v>
      </c>
      <c r="AM484" s="109">
        <f>6*IF(AND(AM481=C481,AK484=D484),1,0)</f>
        <v>0</v>
      </c>
      <c r="AN484" s="109">
        <f>12*IF(AND(AN481=C481,AK484=D484),1,0)</f>
        <v>0</v>
      </c>
      <c r="AO484" s="109">
        <f>18*IF(AND(AO481=C481,AK484=D484),1,0)</f>
        <v>0</v>
      </c>
      <c r="AP484" s="109">
        <f>24*IF(AND(AP481=C481,AK484=D484),1,0)</f>
        <v>0</v>
      </c>
      <c r="AQ484" s="109">
        <f>30*IF(AND(AQ481=C481,AK484=D484),1,0)</f>
        <v>0</v>
      </c>
      <c r="AR484" s="109">
        <f>36*IF(AND(AR481=C481,AK484=D484),1,0)</f>
        <v>0</v>
      </c>
      <c r="AS484" s="109">
        <f>42*IF(AND(AS481=C481,AK484=D484),1,0)</f>
        <v>0</v>
      </c>
      <c r="AT484" s="109">
        <f>48*IF(AND(AT481=C481,AK484=D484),1,0)</f>
        <v>0</v>
      </c>
      <c r="AU484" s="109">
        <f>54*IF(AND(AU481=C481,AK484=D484),1,0)</f>
        <v>0</v>
      </c>
      <c r="AV484" s="108"/>
      <c r="AW484" s="108">
        <v>6</v>
      </c>
      <c r="AX484" s="109">
        <f>1*IF(AND(AX481=C481,AW484=D484),1,0)</f>
        <v>0</v>
      </c>
      <c r="AY484" s="109">
        <f>1*IF(AND(AY481=C481,AW484=D484),1,0)</f>
        <v>0</v>
      </c>
      <c r="AZ484" s="109">
        <f>1*IF(AND(AZ481=C481,AW484=D484),1,0)</f>
        <v>0</v>
      </c>
      <c r="BA484" s="109">
        <f>1*IF(AND(BA481=C481,AW484=D484),1,0)</f>
        <v>0</v>
      </c>
      <c r="BB484" s="109">
        <f>1*IF(AND(BB481=C481,AW484=D484),1,0)</f>
        <v>0</v>
      </c>
      <c r="BC484" s="109">
        <f>1*IF(AND(BC481=C481,AW484=D484),1,0)</f>
        <v>0</v>
      </c>
      <c r="BD484" s="109">
        <f>1*IF(AND(BD481=C481,AW484=D484),1,0)</f>
        <v>0</v>
      </c>
      <c r="BE484" s="109">
        <f>1*IF(AND(BE481=C481,AW484=D484),1,0)</f>
        <v>0</v>
      </c>
      <c r="BF484" s="109">
        <f>1*IF(AND(BF481=C481,AW484=D484),1,0)</f>
        <v>0</v>
      </c>
      <c r="BG484" s="109">
        <f>1*IF(AND(BG481=C481,AW484=D484),1,0)</f>
        <v>0</v>
      </c>
    </row>
    <row r="485" spans="1:57" ht="12.75">
      <c r="A485" s="30"/>
      <c r="B485" s="31"/>
      <c r="T485" s="32"/>
      <c r="W485" s="92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I485" s="106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U485" s="80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</row>
    <row r="486" spans="1:20" ht="12.75">
      <c r="A486" s="30"/>
      <c r="B486" s="31"/>
      <c r="C486" s="41"/>
      <c r="D486" s="104"/>
      <c r="E486" s="41"/>
      <c r="F486" s="41"/>
      <c r="G486" s="41"/>
      <c r="T486" s="32"/>
    </row>
    <row r="487" spans="1:68" s="47" customFormat="1" ht="23.25">
      <c r="A487" s="42"/>
      <c r="B487" s="43">
        <f>IF(COUNTIF(E488:S488,"&gt;0")&gt;=6,"Cartão com","")</f>
      </c>
      <c r="C487" s="44">
        <f>IF(COUNTIF(E488:S488,"&gt;0")&gt;=6,COUNTIF(E488:S488,"&gt;0"),"")</f>
      </c>
      <c r="D487" s="102">
        <f>IF(COUNTIF(E488:S488,"&gt;0")&gt;=6,"dezenas","")</f>
      </c>
      <c r="E487" s="45">
        <v>1</v>
      </c>
      <c r="F487" s="46">
        <v>2</v>
      </c>
      <c r="G487" s="46">
        <v>3</v>
      </c>
      <c r="H487" s="45">
        <v>4</v>
      </c>
      <c r="I487" s="45">
        <v>5</v>
      </c>
      <c r="J487" s="45">
        <v>6</v>
      </c>
      <c r="K487" s="45">
        <v>7</v>
      </c>
      <c r="L487" s="45">
        <v>8</v>
      </c>
      <c r="M487" s="45">
        <v>9</v>
      </c>
      <c r="N487" s="45">
        <v>10</v>
      </c>
      <c r="O487" s="45">
        <v>11</v>
      </c>
      <c r="P487" s="45">
        <v>12</v>
      </c>
      <c r="Q487" s="45">
        <v>13</v>
      </c>
      <c r="R487" s="45">
        <v>14</v>
      </c>
      <c r="S487" s="45">
        <v>15</v>
      </c>
      <c r="T487" s="118"/>
      <c r="U487" s="128" t="s">
        <v>23</v>
      </c>
      <c r="V487" s="128" t="s">
        <v>24</v>
      </c>
      <c r="W487" s="128" t="s">
        <v>25</v>
      </c>
      <c r="Y487" s="121" t="s">
        <v>32</v>
      </c>
      <c r="Z487" s="122">
        <v>6</v>
      </c>
      <c r="AA487" s="122">
        <v>7</v>
      </c>
      <c r="AB487" s="122">
        <v>8</v>
      </c>
      <c r="AC487" s="122">
        <v>9</v>
      </c>
      <c r="AD487" s="122">
        <v>10</v>
      </c>
      <c r="AE487" s="122">
        <v>11</v>
      </c>
      <c r="AF487" s="122">
        <v>12</v>
      </c>
      <c r="AG487" s="122">
        <v>13</v>
      </c>
      <c r="AH487" s="122">
        <v>14</v>
      </c>
      <c r="AI487" s="122">
        <v>15</v>
      </c>
      <c r="AJ487" s="123"/>
      <c r="AK487" s="121" t="s">
        <v>33</v>
      </c>
      <c r="AL487" s="108">
        <v>6</v>
      </c>
      <c r="AM487" s="108">
        <v>7</v>
      </c>
      <c r="AN487" s="108">
        <v>8</v>
      </c>
      <c r="AO487" s="108">
        <v>9</v>
      </c>
      <c r="AP487" s="108">
        <v>10</v>
      </c>
      <c r="AQ487" s="108">
        <v>11</v>
      </c>
      <c r="AR487" s="108">
        <v>12</v>
      </c>
      <c r="AS487" s="108">
        <v>13</v>
      </c>
      <c r="AT487" s="108">
        <v>14</v>
      </c>
      <c r="AU487" s="108">
        <v>15</v>
      </c>
      <c r="AV487" s="123"/>
      <c r="AW487" s="121" t="s">
        <v>34</v>
      </c>
      <c r="AX487" s="108">
        <v>6</v>
      </c>
      <c r="AY487" s="108">
        <v>7</v>
      </c>
      <c r="AZ487" s="108">
        <v>8</v>
      </c>
      <c r="BA487" s="108">
        <v>9</v>
      </c>
      <c r="BB487" s="108">
        <v>10</v>
      </c>
      <c r="BC487" s="108">
        <v>11</v>
      </c>
      <c r="BD487" s="108">
        <v>12</v>
      </c>
      <c r="BE487" s="108">
        <v>13</v>
      </c>
      <c r="BF487" s="108">
        <v>14</v>
      </c>
      <c r="BG487" s="108">
        <v>15</v>
      </c>
      <c r="BI487" s="174" t="s">
        <v>54</v>
      </c>
      <c r="BJ487" s="226" t="s">
        <v>69</v>
      </c>
      <c r="BK487" s="226" t="s">
        <v>70</v>
      </c>
      <c r="BL487" s="226" t="s">
        <v>71</v>
      </c>
      <c r="BM487" s="226" t="s">
        <v>72</v>
      </c>
      <c r="BN487" s="226" t="s">
        <v>57</v>
      </c>
      <c r="BO487" s="226" t="s">
        <v>58</v>
      </c>
      <c r="BP487" s="226" t="s">
        <v>25</v>
      </c>
    </row>
    <row r="488" spans="1:68" s="51" customFormat="1" ht="18">
      <c r="A488" s="48" t="str">
        <f>A482</f>
        <v>Grupo</v>
      </c>
      <c r="B488" s="49" t="s">
        <v>12</v>
      </c>
      <c r="C488" s="50" t="s">
        <v>2</v>
      </c>
      <c r="D488" s="97" t="s">
        <v>15</v>
      </c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119"/>
      <c r="U488" s="127">
        <f>SUM(Z488:AI490)</f>
        <v>0</v>
      </c>
      <c r="V488" s="127">
        <f>SUM(AL488:AU490)</f>
        <v>0</v>
      </c>
      <c r="W488" s="127">
        <f>SUM(AX488:BG490)</f>
        <v>0</v>
      </c>
      <c r="Y488" s="122">
        <v>4</v>
      </c>
      <c r="Z488" s="109">
        <f>1*IF(AND(Z487=C487,Y488=D490),1,0)</f>
        <v>0</v>
      </c>
      <c r="AA488" s="109">
        <f>3*IF(AND(AA487=C487,Y488=D490),1,0)</f>
        <v>0</v>
      </c>
      <c r="AB488" s="109">
        <f>6*IF(AND(AB487=C487,Y488=D490),1,0)</f>
        <v>0</v>
      </c>
      <c r="AC488" s="109">
        <f>10*IF(AND(AC487=C487,Y488=D490),1,0)</f>
        <v>0</v>
      </c>
      <c r="AD488" s="109">
        <f>15*IF(AND(AD487=C487,Y488=D490),1,0)</f>
        <v>0</v>
      </c>
      <c r="AE488" s="109">
        <f>21*IF(AND(AE487=C487,Y488=D490),1,0)</f>
        <v>0</v>
      </c>
      <c r="AF488" s="109">
        <f>28*IF(AND(AF487=C487,Y488=D490),1,0)</f>
        <v>0</v>
      </c>
      <c r="AG488" s="109">
        <f>36*IF(AND(AG487=C487,Y488=D490),1,0)</f>
        <v>0</v>
      </c>
      <c r="AH488" s="109">
        <f>45*IF(AND(AH487=C487,Y488=D490),1,0)</f>
        <v>0</v>
      </c>
      <c r="AI488" s="109">
        <f>55*IF(AND(AI487=C487,Y488=D490),1,0)</f>
        <v>0</v>
      </c>
      <c r="AJ488" s="124"/>
      <c r="AK488" s="109">
        <v>4</v>
      </c>
      <c r="AL488" s="109">
        <v>0</v>
      </c>
      <c r="AM488" s="109">
        <v>0</v>
      </c>
      <c r="AN488" s="109">
        <v>0</v>
      </c>
      <c r="AO488" s="109">
        <v>0</v>
      </c>
      <c r="AP488" s="109">
        <v>0</v>
      </c>
      <c r="AQ488" s="109">
        <v>0</v>
      </c>
      <c r="AR488" s="109">
        <v>0</v>
      </c>
      <c r="AS488" s="109">
        <v>0</v>
      </c>
      <c r="AT488" s="109">
        <v>0</v>
      </c>
      <c r="AU488" s="109">
        <v>0</v>
      </c>
      <c r="AV488" s="124"/>
      <c r="AW488" s="109">
        <v>4</v>
      </c>
      <c r="AX488" s="109">
        <v>0</v>
      </c>
      <c r="AY488" s="109">
        <v>0</v>
      </c>
      <c r="AZ488" s="109">
        <v>0</v>
      </c>
      <c r="BA488" s="109">
        <v>0</v>
      </c>
      <c r="BB488" s="109">
        <v>0</v>
      </c>
      <c r="BC488" s="109">
        <v>0</v>
      </c>
      <c r="BD488" s="109">
        <v>0</v>
      </c>
      <c r="BE488" s="109">
        <v>0</v>
      </c>
      <c r="BF488" s="109">
        <v>0</v>
      </c>
      <c r="BG488" s="109">
        <v>0</v>
      </c>
      <c r="BI488" s="176"/>
      <c r="BJ488" s="175">
        <f aca="true" t="shared" si="158" ref="BJ488:BP488">IF($D489="","",IF($D489=BJ487,"X",""))</f>
      </c>
      <c r="BK488" s="175">
        <f t="shared" si="158"/>
      </c>
      <c r="BL488" s="175">
        <f t="shared" si="158"/>
      </c>
      <c r="BM488" s="175">
        <f t="shared" si="158"/>
      </c>
      <c r="BN488" s="175">
        <f t="shared" si="158"/>
      </c>
      <c r="BO488" s="175">
        <f t="shared" si="158"/>
      </c>
      <c r="BP488" s="175">
        <f t="shared" si="158"/>
      </c>
    </row>
    <row r="489" spans="1:68" s="55" customFormat="1" ht="12.75">
      <c r="A489" s="52" t="str">
        <f>A483</f>
        <v>001</v>
      </c>
      <c r="B489" s="53">
        <f>IF(AND(C487&gt;=6,C487&lt;&gt;"",B$27&lt;&gt;""),B$27,"")</f>
      </c>
      <c r="C489" s="38">
        <f>IF(AND(C487&gt;0,C487&lt;&gt;"",C$27&lt;&gt;""),C$27,"")</f>
      </c>
      <c r="D489" s="201">
        <f>IF(AND(C487&gt;=6,B489&lt;&gt;"",C489&lt;&gt;""),CHOOSE(SUM(E489:S489)+1,"0","1","2","3","Quadra","Quina","SENA","Verifique","Verifique","Verifique","Verifique","Verifique","Verifique","Verifique","Verifique","Verifique"),"")</f>
      </c>
      <c r="E489" s="54">
        <f aca="true" t="shared" si="159" ref="E489:S489">IF(E488&lt;&gt;"",IF(SUMIF($E$27:$J$27,E488,$E$27:$J$27)=E488,1,0),0)</f>
        <v>0</v>
      </c>
      <c r="F489" s="54">
        <f t="shared" si="159"/>
        <v>0</v>
      </c>
      <c r="G489" s="54">
        <f t="shared" si="159"/>
        <v>0</v>
      </c>
      <c r="H489" s="54">
        <f t="shared" si="159"/>
        <v>0</v>
      </c>
      <c r="I489" s="54">
        <f t="shared" si="159"/>
        <v>0</v>
      </c>
      <c r="J489" s="54">
        <f t="shared" si="159"/>
        <v>0</v>
      </c>
      <c r="K489" s="54">
        <f t="shared" si="159"/>
        <v>0</v>
      </c>
      <c r="L489" s="54">
        <f t="shared" si="159"/>
        <v>0</v>
      </c>
      <c r="M489" s="54">
        <f t="shared" si="159"/>
        <v>0</v>
      </c>
      <c r="N489" s="54">
        <f t="shared" si="159"/>
        <v>0</v>
      </c>
      <c r="O489" s="54">
        <f t="shared" si="159"/>
        <v>0</v>
      </c>
      <c r="P489" s="54">
        <f t="shared" si="159"/>
        <v>0</v>
      </c>
      <c r="Q489" s="54">
        <f t="shared" si="159"/>
        <v>0</v>
      </c>
      <c r="R489" s="54">
        <f t="shared" si="159"/>
        <v>0</v>
      </c>
      <c r="S489" s="54">
        <f t="shared" si="159"/>
        <v>0</v>
      </c>
      <c r="T489" s="120"/>
      <c r="Y489" s="125">
        <v>5</v>
      </c>
      <c r="Z489" s="126">
        <v>0</v>
      </c>
      <c r="AA489" s="109">
        <f>5*IF(AND(AA487=C487,Y489=D490),1,0)</f>
        <v>0</v>
      </c>
      <c r="AB489" s="109">
        <f>15*IF(AND(AB487=C487,Y489=D490),1,0)</f>
        <v>0</v>
      </c>
      <c r="AC489" s="109">
        <f>30*IF(AND(AC487=C487,Y489=D490),1,0)</f>
        <v>0</v>
      </c>
      <c r="AD489" s="109">
        <f>50*IF(AND(AD487=C487,Y489=D490),1,0)</f>
        <v>0</v>
      </c>
      <c r="AE489" s="109">
        <f>75*IF(AND(AE487=C487,Y489=D490),1,0)</f>
        <v>0</v>
      </c>
      <c r="AF489" s="109">
        <f>105*IF(AND(AF487=C487,Y489=D490),1,0)</f>
        <v>0</v>
      </c>
      <c r="AG489" s="109">
        <f>140*IF(AND(AG487=C487,Y489=D490),1,0)</f>
        <v>0</v>
      </c>
      <c r="AH489" s="109">
        <f>180*IF(AND(AH487=C487,Y489=D490),1,0)</f>
        <v>0</v>
      </c>
      <c r="AI489" s="109">
        <f>225*IF(AND(AI487=C487,Y489=D490),1,0)</f>
        <v>0</v>
      </c>
      <c r="AJ489" s="126"/>
      <c r="AK489" s="126">
        <v>5</v>
      </c>
      <c r="AL489" s="109">
        <f>1*IF(AND(AL487=C487,AK489=D490),1,0)</f>
        <v>0</v>
      </c>
      <c r="AM489" s="109">
        <f>2*IF(AND(AM487=C487,AK489=D490),1,0)</f>
        <v>0</v>
      </c>
      <c r="AN489" s="109">
        <f>3*IF(AND(AN487=C487,AK489=D490),1,0)</f>
        <v>0</v>
      </c>
      <c r="AO489" s="109">
        <f>4*IF(AND(AO487=C487,AK489=D490),1,0)</f>
        <v>0</v>
      </c>
      <c r="AP489" s="109">
        <f>5*IF(AND(AP487=C487,AK489=D490),1,0)</f>
        <v>0</v>
      </c>
      <c r="AQ489" s="109">
        <f>6*IF(AND(AQ487=C487,AK489=D490),1,0)</f>
        <v>0</v>
      </c>
      <c r="AR489" s="109">
        <f>7*IF(AND(AR487=C487,AK489=D490),1,0)</f>
        <v>0</v>
      </c>
      <c r="AS489" s="109">
        <f>8*IF(AND(AS487=C487,AK489=D490),1,0)</f>
        <v>0</v>
      </c>
      <c r="AT489" s="109">
        <f>9*IF(AND(AT487=C487,AK489=D490),1,0)</f>
        <v>0</v>
      </c>
      <c r="AU489" s="109">
        <f>10*IF(AND(AU487=C487,AK489=D490),1,0)</f>
        <v>0</v>
      </c>
      <c r="AV489" s="126"/>
      <c r="AW489" s="126">
        <v>5</v>
      </c>
      <c r="AX489" s="109">
        <v>0</v>
      </c>
      <c r="AY489" s="109">
        <v>0</v>
      </c>
      <c r="AZ489" s="109">
        <v>0</v>
      </c>
      <c r="BA489" s="109">
        <v>0</v>
      </c>
      <c r="BB489" s="109">
        <v>0</v>
      </c>
      <c r="BC489" s="109">
        <v>0</v>
      </c>
      <c r="BD489" s="109">
        <v>0</v>
      </c>
      <c r="BE489" s="109">
        <v>0</v>
      </c>
      <c r="BF489" s="109">
        <v>0</v>
      </c>
      <c r="BG489" s="109">
        <v>0</v>
      </c>
      <c r="BI489" s="176"/>
      <c r="BJ489" s="176"/>
      <c r="BK489" s="176"/>
      <c r="BL489" s="176"/>
      <c r="BM489" s="176"/>
      <c r="BN489" s="176"/>
      <c r="BO489" s="176"/>
      <c r="BP489" s="176"/>
    </row>
    <row r="490" spans="1:59" ht="15">
      <c r="A490" s="56"/>
      <c r="B490" s="206" t="s">
        <v>62</v>
      </c>
      <c r="C490" s="208">
        <f>C484+1</f>
        <v>77</v>
      </c>
      <c r="D490" s="129">
        <f>SUM(E489:S489)</f>
        <v>0</v>
      </c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17"/>
      <c r="U490" s="82"/>
      <c r="V490" s="117"/>
      <c r="W490" s="117"/>
      <c r="Y490" s="122">
        <v>6</v>
      </c>
      <c r="Z490" s="108">
        <v>0</v>
      </c>
      <c r="AA490" s="109">
        <v>0</v>
      </c>
      <c r="AB490" s="109">
        <f>15*IF(AND(AB487=C487,Y490=D490),1,0)</f>
        <v>0</v>
      </c>
      <c r="AC490" s="109">
        <f>45*IF(AND(AC487=C487,Y490=D490),1,0)</f>
        <v>0</v>
      </c>
      <c r="AD490" s="109">
        <f>90*IF(AND(AD487=C487,Y490=D490),1,0)</f>
        <v>0</v>
      </c>
      <c r="AE490" s="109">
        <f>150*IF(AND(AE487=C487,Y490=D490),1,0)</f>
        <v>0</v>
      </c>
      <c r="AF490" s="109">
        <f>225*IF(AND(AF487=C487,Y490=D490),1,0)</f>
        <v>0</v>
      </c>
      <c r="AG490" s="109">
        <f>315*IF(AND(AG487=C487,Y490=D490),1,0)</f>
        <v>0</v>
      </c>
      <c r="AH490" s="109">
        <f>420*IF(AND(AH487=C487,Y490=D490),1,0)</f>
        <v>0</v>
      </c>
      <c r="AI490" s="109">
        <f>540*IF(AND(AI487=C487,Y490=D490),1,0)</f>
        <v>0</v>
      </c>
      <c r="AJ490" s="108"/>
      <c r="AK490" s="108">
        <v>6</v>
      </c>
      <c r="AL490" s="108">
        <v>0</v>
      </c>
      <c r="AM490" s="109">
        <f>6*IF(AND(AM487=C487,AK490=D490),1,0)</f>
        <v>0</v>
      </c>
      <c r="AN490" s="109">
        <f>12*IF(AND(AN487=C487,AK490=D490),1,0)</f>
        <v>0</v>
      </c>
      <c r="AO490" s="109">
        <f>18*IF(AND(AO487=C487,AK490=D490),1,0)</f>
        <v>0</v>
      </c>
      <c r="AP490" s="109">
        <f>24*IF(AND(AP487=C487,AK490=D490),1,0)</f>
        <v>0</v>
      </c>
      <c r="AQ490" s="109">
        <f>30*IF(AND(AQ487=C487,AK490=D490),1,0)</f>
        <v>0</v>
      </c>
      <c r="AR490" s="109">
        <f>36*IF(AND(AR487=C487,AK490=D490),1,0)</f>
        <v>0</v>
      </c>
      <c r="AS490" s="109">
        <f>42*IF(AND(AS487=C487,AK490=D490),1,0)</f>
        <v>0</v>
      </c>
      <c r="AT490" s="109">
        <f>48*IF(AND(AT487=C487,AK490=D490),1,0)</f>
        <v>0</v>
      </c>
      <c r="AU490" s="109">
        <f>54*IF(AND(AU487=C487,AK490=D490),1,0)</f>
        <v>0</v>
      </c>
      <c r="AV490" s="108"/>
      <c r="AW490" s="108">
        <v>6</v>
      </c>
      <c r="AX490" s="109">
        <f>1*IF(AND(AX487=C487,AW490=D490),1,0)</f>
        <v>0</v>
      </c>
      <c r="AY490" s="109">
        <f>1*IF(AND(AY487=C487,AW490=D490),1,0)</f>
        <v>0</v>
      </c>
      <c r="AZ490" s="109">
        <f>1*IF(AND(AZ487=C487,AW490=D490),1,0)</f>
        <v>0</v>
      </c>
      <c r="BA490" s="109">
        <f>1*IF(AND(BA487=C487,AW490=D490),1,0)</f>
        <v>0</v>
      </c>
      <c r="BB490" s="109">
        <f>1*IF(AND(BB487=C487,AW490=D490),1,0)</f>
        <v>0</v>
      </c>
      <c r="BC490" s="109">
        <f>1*IF(AND(BC487=C487,AW490=D490),1,0)</f>
        <v>0</v>
      </c>
      <c r="BD490" s="109">
        <f>1*IF(AND(BD487=C487,AW490=D490),1,0)</f>
        <v>0</v>
      </c>
      <c r="BE490" s="109">
        <f>1*IF(AND(BE487=C487,AW490=D490),1,0)</f>
        <v>0</v>
      </c>
      <c r="BF490" s="109">
        <f>1*IF(AND(BF487=C487,AW490=D490),1,0)</f>
        <v>0</v>
      </c>
      <c r="BG490" s="109">
        <f>1*IF(AND(BG487=C487,AW490=D490),1,0)</f>
        <v>0</v>
      </c>
    </row>
    <row r="491" spans="1:57" ht="12.75">
      <c r="A491" s="30"/>
      <c r="B491" s="31"/>
      <c r="T491" s="32"/>
      <c r="W491" s="92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I491" s="106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U491" s="80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</row>
    <row r="492" spans="1:20" ht="12.75">
      <c r="A492" s="30"/>
      <c r="B492" s="31"/>
      <c r="C492" s="41"/>
      <c r="D492" s="104"/>
      <c r="E492" s="41"/>
      <c r="F492" s="41"/>
      <c r="G492" s="41"/>
      <c r="T492" s="32"/>
    </row>
    <row r="493" spans="1:68" s="47" customFormat="1" ht="23.25">
      <c r="A493" s="42"/>
      <c r="B493" s="43">
        <f>IF(COUNTIF(E494:S494,"&gt;0")&gt;=6,"Cartão com","")</f>
      </c>
      <c r="C493" s="44">
        <f>IF(COUNTIF(E494:S494,"&gt;0")&gt;=6,COUNTIF(E494:S494,"&gt;0"),"")</f>
      </c>
      <c r="D493" s="102">
        <f>IF(COUNTIF(E494:S494,"&gt;0")&gt;=6,"dezenas","")</f>
      </c>
      <c r="E493" s="45">
        <v>1</v>
      </c>
      <c r="F493" s="46">
        <v>2</v>
      </c>
      <c r="G493" s="46">
        <v>3</v>
      </c>
      <c r="H493" s="45">
        <v>4</v>
      </c>
      <c r="I493" s="45">
        <v>5</v>
      </c>
      <c r="J493" s="45">
        <v>6</v>
      </c>
      <c r="K493" s="45">
        <v>7</v>
      </c>
      <c r="L493" s="45">
        <v>8</v>
      </c>
      <c r="M493" s="45">
        <v>9</v>
      </c>
      <c r="N493" s="45">
        <v>10</v>
      </c>
      <c r="O493" s="45">
        <v>11</v>
      </c>
      <c r="P493" s="45">
        <v>12</v>
      </c>
      <c r="Q493" s="45">
        <v>13</v>
      </c>
      <c r="R493" s="45">
        <v>14</v>
      </c>
      <c r="S493" s="45">
        <v>15</v>
      </c>
      <c r="T493" s="118"/>
      <c r="U493" s="128" t="s">
        <v>23</v>
      </c>
      <c r="V493" s="128" t="s">
        <v>24</v>
      </c>
      <c r="W493" s="128" t="s">
        <v>25</v>
      </c>
      <c r="Y493" s="121" t="s">
        <v>32</v>
      </c>
      <c r="Z493" s="122">
        <v>6</v>
      </c>
      <c r="AA493" s="122">
        <v>7</v>
      </c>
      <c r="AB493" s="122">
        <v>8</v>
      </c>
      <c r="AC493" s="122">
        <v>9</v>
      </c>
      <c r="AD493" s="122">
        <v>10</v>
      </c>
      <c r="AE493" s="122">
        <v>11</v>
      </c>
      <c r="AF493" s="122">
        <v>12</v>
      </c>
      <c r="AG493" s="122">
        <v>13</v>
      </c>
      <c r="AH493" s="122">
        <v>14</v>
      </c>
      <c r="AI493" s="122">
        <v>15</v>
      </c>
      <c r="AJ493" s="123"/>
      <c r="AK493" s="121" t="s">
        <v>33</v>
      </c>
      <c r="AL493" s="108">
        <v>6</v>
      </c>
      <c r="AM493" s="108">
        <v>7</v>
      </c>
      <c r="AN493" s="108">
        <v>8</v>
      </c>
      <c r="AO493" s="108">
        <v>9</v>
      </c>
      <c r="AP493" s="108">
        <v>10</v>
      </c>
      <c r="AQ493" s="108">
        <v>11</v>
      </c>
      <c r="AR493" s="108">
        <v>12</v>
      </c>
      <c r="AS493" s="108">
        <v>13</v>
      </c>
      <c r="AT493" s="108">
        <v>14</v>
      </c>
      <c r="AU493" s="108">
        <v>15</v>
      </c>
      <c r="AV493" s="123"/>
      <c r="AW493" s="121" t="s">
        <v>34</v>
      </c>
      <c r="AX493" s="108">
        <v>6</v>
      </c>
      <c r="AY493" s="108">
        <v>7</v>
      </c>
      <c r="AZ493" s="108">
        <v>8</v>
      </c>
      <c r="BA493" s="108">
        <v>9</v>
      </c>
      <c r="BB493" s="108">
        <v>10</v>
      </c>
      <c r="BC493" s="108">
        <v>11</v>
      </c>
      <c r="BD493" s="108">
        <v>12</v>
      </c>
      <c r="BE493" s="108">
        <v>13</v>
      </c>
      <c r="BF493" s="108">
        <v>14</v>
      </c>
      <c r="BG493" s="108">
        <v>15</v>
      </c>
      <c r="BI493" s="174" t="s">
        <v>54</v>
      </c>
      <c r="BJ493" s="226" t="s">
        <v>69</v>
      </c>
      <c r="BK493" s="226" t="s">
        <v>70</v>
      </c>
      <c r="BL493" s="226" t="s">
        <v>71</v>
      </c>
      <c r="BM493" s="226" t="s">
        <v>72</v>
      </c>
      <c r="BN493" s="226" t="s">
        <v>57</v>
      </c>
      <c r="BO493" s="226" t="s">
        <v>58</v>
      </c>
      <c r="BP493" s="226" t="s">
        <v>25</v>
      </c>
    </row>
    <row r="494" spans="1:68" s="51" customFormat="1" ht="18">
      <c r="A494" s="48" t="str">
        <f>A488</f>
        <v>Grupo</v>
      </c>
      <c r="B494" s="49" t="s">
        <v>12</v>
      </c>
      <c r="C494" s="50" t="s">
        <v>2</v>
      </c>
      <c r="D494" s="97" t="s">
        <v>15</v>
      </c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119"/>
      <c r="U494" s="127">
        <f>SUM(Z494:AI496)</f>
        <v>0</v>
      </c>
      <c r="V494" s="127">
        <f>SUM(AL494:AU496)</f>
        <v>0</v>
      </c>
      <c r="W494" s="127">
        <f>SUM(AX494:BG496)</f>
        <v>0</v>
      </c>
      <c r="Y494" s="122">
        <v>4</v>
      </c>
      <c r="Z494" s="109">
        <f>1*IF(AND(Z493=C493,Y494=D496),1,0)</f>
        <v>0</v>
      </c>
      <c r="AA494" s="109">
        <f>3*IF(AND(AA493=C493,Y494=D496),1,0)</f>
        <v>0</v>
      </c>
      <c r="AB494" s="109">
        <f>6*IF(AND(AB493=C493,Y494=D496),1,0)</f>
        <v>0</v>
      </c>
      <c r="AC494" s="109">
        <f>10*IF(AND(AC493=C493,Y494=D496),1,0)</f>
        <v>0</v>
      </c>
      <c r="AD494" s="109">
        <f>15*IF(AND(AD493=C493,Y494=D496),1,0)</f>
        <v>0</v>
      </c>
      <c r="AE494" s="109">
        <f>21*IF(AND(AE493=C493,Y494=D496),1,0)</f>
        <v>0</v>
      </c>
      <c r="AF494" s="109">
        <f>28*IF(AND(AF493=C493,Y494=D496),1,0)</f>
        <v>0</v>
      </c>
      <c r="AG494" s="109">
        <f>36*IF(AND(AG493=C493,Y494=D496),1,0)</f>
        <v>0</v>
      </c>
      <c r="AH494" s="109">
        <f>45*IF(AND(AH493=C493,Y494=D496),1,0)</f>
        <v>0</v>
      </c>
      <c r="AI494" s="109">
        <f>55*IF(AND(AI493=C493,Y494=D496),1,0)</f>
        <v>0</v>
      </c>
      <c r="AJ494" s="124"/>
      <c r="AK494" s="109">
        <v>4</v>
      </c>
      <c r="AL494" s="109">
        <v>0</v>
      </c>
      <c r="AM494" s="109">
        <v>0</v>
      </c>
      <c r="AN494" s="109">
        <v>0</v>
      </c>
      <c r="AO494" s="109">
        <v>0</v>
      </c>
      <c r="AP494" s="109">
        <v>0</v>
      </c>
      <c r="AQ494" s="109">
        <v>0</v>
      </c>
      <c r="AR494" s="109">
        <v>0</v>
      </c>
      <c r="AS494" s="109">
        <v>0</v>
      </c>
      <c r="AT494" s="109">
        <v>0</v>
      </c>
      <c r="AU494" s="109">
        <v>0</v>
      </c>
      <c r="AV494" s="124"/>
      <c r="AW494" s="109">
        <v>4</v>
      </c>
      <c r="AX494" s="109">
        <v>0</v>
      </c>
      <c r="AY494" s="109">
        <v>0</v>
      </c>
      <c r="AZ494" s="109">
        <v>0</v>
      </c>
      <c r="BA494" s="109">
        <v>0</v>
      </c>
      <c r="BB494" s="109">
        <v>0</v>
      </c>
      <c r="BC494" s="109">
        <v>0</v>
      </c>
      <c r="BD494" s="109">
        <v>0</v>
      </c>
      <c r="BE494" s="109">
        <v>0</v>
      </c>
      <c r="BF494" s="109">
        <v>0</v>
      </c>
      <c r="BG494" s="109">
        <v>0</v>
      </c>
      <c r="BI494" s="176"/>
      <c r="BJ494" s="175">
        <f aca="true" t="shared" si="160" ref="BJ494:BP494">IF($D495="","",IF($D495=BJ493,"X",""))</f>
      </c>
      <c r="BK494" s="175">
        <f t="shared" si="160"/>
      </c>
      <c r="BL494" s="175">
        <f t="shared" si="160"/>
      </c>
      <c r="BM494" s="175">
        <f t="shared" si="160"/>
      </c>
      <c r="BN494" s="175">
        <f t="shared" si="160"/>
      </c>
      <c r="BO494" s="175">
        <f t="shared" si="160"/>
      </c>
      <c r="BP494" s="175">
        <f t="shared" si="160"/>
      </c>
    </row>
    <row r="495" spans="1:68" s="55" customFormat="1" ht="12.75">
      <c r="A495" s="52" t="str">
        <f>A489</f>
        <v>001</v>
      </c>
      <c r="B495" s="53">
        <f>IF(AND(C493&gt;=6,C493&lt;&gt;"",B$27&lt;&gt;""),B$27,"")</f>
      </c>
      <c r="C495" s="38">
        <f>IF(AND(C493&gt;0,C493&lt;&gt;"",C$27&lt;&gt;""),C$27,"")</f>
      </c>
      <c r="D495" s="201">
        <f>IF(AND(C493&gt;=6,B495&lt;&gt;"",C495&lt;&gt;""),CHOOSE(SUM(E495:S495)+1,"0","1","2","3","Quadra","Quina","SENA","Verifique","Verifique","Verifique","Verifique","Verifique","Verifique","Verifique","Verifique","Verifique"),"")</f>
      </c>
      <c r="E495" s="54">
        <f aca="true" t="shared" si="161" ref="E495:S495">IF(E494&lt;&gt;"",IF(SUMIF($E$27:$J$27,E494,$E$27:$J$27)=E494,1,0),0)</f>
        <v>0</v>
      </c>
      <c r="F495" s="54">
        <f t="shared" si="161"/>
        <v>0</v>
      </c>
      <c r="G495" s="54">
        <f t="shared" si="161"/>
        <v>0</v>
      </c>
      <c r="H495" s="54">
        <f t="shared" si="161"/>
        <v>0</v>
      </c>
      <c r="I495" s="54">
        <f t="shared" si="161"/>
        <v>0</v>
      </c>
      <c r="J495" s="54">
        <f t="shared" si="161"/>
        <v>0</v>
      </c>
      <c r="K495" s="54">
        <f t="shared" si="161"/>
        <v>0</v>
      </c>
      <c r="L495" s="54">
        <f t="shared" si="161"/>
        <v>0</v>
      </c>
      <c r="M495" s="54">
        <f t="shared" si="161"/>
        <v>0</v>
      </c>
      <c r="N495" s="54">
        <f t="shared" si="161"/>
        <v>0</v>
      </c>
      <c r="O495" s="54">
        <f t="shared" si="161"/>
        <v>0</v>
      </c>
      <c r="P495" s="54">
        <f t="shared" si="161"/>
        <v>0</v>
      </c>
      <c r="Q495" s="54">
        <f t="shared" si="161"/>
        <v>0</v>
      </c>
      <c r="R495" s="54">
        <f t="shared" si="161"/>
        <v>0</v>
      </c>
      <c r="S495" s="54">
        <f t="shared" si="161"/>
        <v>0</v>
      </c>
      <c r="T495" s="120"/>
      <c r="Y495" s="125">
        <v>5</v>
      </c>
      <c r="Z495" s="126">
        <v>0</v>
      </c>
      <c r="AA495" s="109">
        <f>5*IF(AND(AA493=C493,Y495=D496),1,0)</f>
        <v>0</v>
      </c>
      <c r="AB495" s="109">
        <f>15*IF(AND(AB493=C493,Y495=D496),1,0)</f>
        <v>0</v>
      </c>
      <c r="AC495" s="109">
        <f>30*IF(AND(AC493=C493,Y495=D496),1,0)</f>
        <v>0</v>
      </c>
      <c r="AD495" s="109">
        <f>50*IF(AND(AD493=C493,Y495=D496),1,0)</f>
        <v>0</v>
      </c>
      <c r="AE495" s="109">
        <f>75*IF(AND(AE493=C493,Y495=D496),1,0)</f>
        <v>0</v>
      </c>
      <c r="AF495" s="109">
        <f>105*IF(AND(AF493=C493,Y495=D496),1,0)</f>
        <v>0</v>
      </c>
      <c r="AG495" s="109">
        <f>140*IF(AND(AG493=C493,Y495=D496),1,0)</f>
        <v>0</v>
      </c>
      <c r="AH495" s="109">
        <f>180*IF(AND(AH493=C493,Y495=D496),1,0)</f>
        <v>0</v>
      </c>
      <c r="AI495" s="109">
        <f>225*IF(AND(AI493=C493,Y495=D496),1,0)</f>
        <v>0</v>
      </c>
      <c r="AJ495" s="126"/>
      <c r="AK495" s="126">
        <v>5</v>
      </c>
      <c r="AL495" s="109">
        <f>1*IF(AND(AL493=C493,AK495=D496),1,0)</f>
        <v>0</v>
      </c>
      <c r="AM495" s="109">
        <f>2*IF(AND(AM493=C493,AK495=D496),1,0)</f>
        <v>0</v>
      </c>
      <c r="AN495" s="109">
        <f>3*IF(AND(AN493=C493,AK495=D496),1,0)</f>
        <v>0</v>
      </c>
      <c r="AO495" s="109">
        <f>4*IF(AND(AO493=C493,AK495=D496),1,0)</f>
        <v>0</v>
      </c>
      <c r="AP495" s="109">
        <f>5*IF(AND(AP493=C493,AK495=D496),1,0)</f>
        <v>0</v>
      </c>
      <c r="AQ495" s="109">
        <f>6*IF(AND(AQ493=C493,AK495=D496),1,0)</f>
        <v>0</v>
      </c>
      <c r="AR495" s="109">
        <f>7*IF(AND(AR493=C493,AK495=D496),1,0)</f>
        <v>0</v>
      </c>
      <c r="AS495" s="109">
        <f>8*IF(AND(AS493=C493,AK495=D496),1,0)</f>
        <v>0</v>
      </c>
      <c r="AT495" s="109">
        <f>9*IF(AND(AT493=C493,AK495=D496),1,0)</f>
        <v>0</v>
      </c>
      <c r="AU495" s="109">
        <f>10*IF(AND(AU493=C493,AK495=D496),1,0)</f>
        <v>0</v>
      </c>
      <c r="AV495" s="126"/>
      <c r="AW495" s="126">
        <v>5</v>
      </c>
      <c r="AX495" s="109">
        <v>0</v>
      </c>
      <c r="AY495" s="109">
        <v>0</v>
      </c>
      <c r="AZ495" s="109">
        <v>0</v>
      </c>
      <c r="BA495" s="109">
        <v>0</v>
      </c>
      <c r="BB495" s="109">
        <v>0</v>
      </c>
      <c r="BC495" s="109">
        <v>0</v>
      </c>
      <c r="BD495" s="109">
        <v>0</v>
      </c>
      <c r="BE495" s="109">
        <v>0</v>
      </c>
      <c r="BF495" s="109">
        <v>0</v>
      </c>
      <c r="BG495" s="109">
        <v>0</v>
      </c>
      <c r="BI495" s="176"/>
      <c r="BJ495" s="176"/>
      <c r="BK495" s="176"/>
      <c r="BL495" s="176"/>
      <c r="BM495" s="176"/>
      <c r="BN495" s="176"/>
      <c r="BO495" s="176"/>
      <c r="BP495" s="176"/>
    </row>
    <row r="496" spans="1:59" ht="15">
      <c r="A496" s="56"/>
      <c r="B496" s="206" t="s">
        <v>62</v>
      </c>
      <c r="C496" s="208">
        <f>C490+1</f>
        <v>78</v>
      </c>
      <c r="D496" s="129">
        <f>SUM(E495:S495)</f>
        <v>0</v>
      </c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17"/>
      <c r="U496" s="82"/>
      <c r="V496" s="117"/>
      <c r="W496" s="117"/>
      <c r="Y496" s="122">
        <v>6</v>
      </c>
      <c r="Z496" s="108">
        <v>0</v>
      </c>
      <c r="AA496" s="109">
        <v>0</v>
      </c>
      <c r="AB496" s="109">
        <f>15*IF(AND(AB493=C493,Y496=D496),1,0)</f>
        <v>0</v>
      </c>
      <c r="AC496" s="109">
        <f>45*IF(AND(AC493=C493,Y496=D496),1,0)</f>
        <v>0</v>
      </c>
      <c r="AD496" s="109">
        <f>90*IF(AND(AD493=C493,Y496=D496),1,0)</f>
        <v>0</v>
      </c>
      <c r="AE496" s="109">
        <f>150*IF(AND(AE493=C493,Y496=D496),1,0)</f>
        <v>0</v>
      </c>
      <c r="AF496" s="109">
        <f>225*IF(AND(AF493=C493,Y496=D496),1,0)</f>
        <v>0</v>
      </c>
      <c r="AG496" s="109">
        <f>315*IF(AND(AG493=C493,Y496=D496),1,0)</f>
        <v>0</v>
      </c>
      <c r="AH496" s="109">
        <f>420*IF(AND(AH493=C493,Y496=D496),1,0)</f>
        <v>0</v>
      </c>
      <c r="AI496" s="109">
        <f>540*IF(AND(AI493=C493,Y496=D496),1,0)</f>
        <v>0</v>
      </c>
      <c r="AJ496" s="108"/>
      <c r="AK496" s="108">
        <v>6</v>
      </c>
      <c r="AL496" s="108">
        <v>0</v>
      </c>
      <c r="AM496" s="109">
        <f>6*IF(AND(AM493=C493,AK496=D496),1,0)</f>
        <v>0</v>
      </c>
      <c r="AN496" s="109">
        <f>12*IF(AND(AN493=C493,AK496=D496),1,0)</f>
        <v>0</v>
      </c>
      <c r="AO496" s="109">
        <f>18*IF(AND(AO493=C493,AK496=D496),1,0)</f>
        <v>0</v>
      </c>
      <c r="AP496" s="109">
        <f>24*IF(AND(AP493=C493,AK496=D496),1,0)</f>
        <v>0</v>
      </c>
      <c r="AQ496" s="109">
        <f>30*IF(AND(AQ493=C493,AK496=D496),1,0)</f>
        <v>0</v>
      </c>
      <c r="AR496" s="109">
        <f>36*IF(AND(AR493=C493,AK496=D496),1,0)</f>
        <v>0</v>
      </c>
      <c r="AS496" s="109">
        <f>42*IF(AND(AS493=C493,AK496=D496),1,0)</f>
        <v>0</v>
      </c>
      <c r="AT496" s="109">
        <f>48*IF(AND(AT493=C493,AK496=D496),1,0)</f>
        <v>0</v>
      </c>
      <c r="AU496" s="109">
        <f>54*IF(AND(AU493=C493,AK496=D496),1,0)</f>
        <v>0</v>
      </c>
      <c r="AV496" s="108"/>
      <c r="AW496" s="108">
        <v>6</v>
      </c>
      <c r="AX496" s="109">
        <f>1*IF(AND(AX493=C493,AW496=D496),1,0)</f>
        <v>0</v>
      </c>
      <c r="AY496" s="109">
        <f>1*IF(AND(AY493=C493,AW496=D496),1,0)</f>
        <v>0</v>
      </c>
      <c r="AZ496" s="109">
        <f>1*IF(AND(AZ493=C493,AW496=D496),1,0)</f>
        <v>0</v>
      </c>
      <c r="BA496" s="109">
        <f>1*IF(AND(BA493=C493,AW496=D496),1,0)</f>
        <v>0</v>
      </c>
      <c r="BB496" s="109">
        <f>1*IF(AND(BB493=C493,AW496=D496),1,0)</f>
        <v>0</v>
      </c>
      <c r="BC496" s="109">
        <f>1*IF(AND(BC493=C493,AW496=D496),1,0)</f>
        <v>0</v>
      </c>
      <c r="BD496" s="109">
        <f>1*IF(AND(BD493=C493,AW496=D496),1,0)</f>
        <v>0</v>
      </c>
      <c r="BE496" s="109">
        <f>1*IF(AND(BE493=C493,AW496=D496),1,0)</f>
        <v>0</v>
      </c>
      <c r="BF496" s="109">
        <f>1*IF(AND(BF493=C493,AW496=D496),1,0)</f>
        <v>0</v>
      </c>
      <c r="BG496" s="109">
        <f>1*IF(AND(BG493=C493,AW496=D496),1,0)</f>
        <v>0</v>
      </c>
    </row>
    <row r="497" spans="1:57" ht="12.75">
      <c r="A497" s="30"/>
      <c r="B497" s="31"/>
      <c r="T497" s="32"/>
      <c r="W497" s="92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I497" s="106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U497" s="80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</row>
    <row r="498" spans="1:20" ht="12.75">
      <c r="A498" s="30"/>
      <c r="B498" s="31"/>
      <c r="C498" s="41"/>
      <c r="D498" s="104"/>
      <c r="E498" s="41"/>
      <c r="F498" s="41"/>
      <c r="G498" s="41"/>
      <c r="T498" s="32"/>
    </row>
    <row r="499" spans="1:68" s="47" customFormat="1" ht="23.25">
      <c r="A499" s="42"/>
      <c r="B499" s="43">
        <f>IF(COUNTIF(E500:S500,"&gt;0")&gt;=6,"Cartão com","")</f>
      </c>
      <c r="C499" s="44">
        <f>IF(COUNTIF(E500:S500,"&gt;0")&gt;=6,COUNTIF(E500:S500,"&gt;0"),"")</f>
      </c>
      <c r="D499" s="102">
        <f>IF(COUNTIF(E500:S500,"&gt;0")&gt;=6,"dezenas","")</f>
      </c>
      <c r="E499" s="45">
        <v>1</v>
      </c>
      <c r="F499" s="46">
        <v>2</v>
      </c>
      <c r="G499" s="46">
        <v>3</v>
      </c>
      <c r="H499" s="45">
        <v>4</v>
      </c>
      <c r="I499" s="45">
        <v>5</v>
      </c>
      <c r="J499" s="45">
        <v>6</v>
      </c>
      <c r="K499" s="45">
        <v>7</v>
      </c>
      <c r="L499" s="45">
        <v>8</v>
      </c>
      <c r="M499" s="45">
        <v>9</v>
      </c>
      <c r="N499" s="45">
        <v>10</v>
      </c>
      <c r="O499" s="45">
        <v>11</v>
      </c>
      <c r="P499" s="45">
        <v>12</v>
      </c>
      <c r="Q499" s="45">
        <v>13</v>
      </c>
      <c r="R499" s="45">
        <v>14</v>
      </c>
      <c r="S499" s="45">
        <v>15</v>
      </c>
      <c r="T499" s="118"/>
      <c r="U499" s="128" t="s">
        <v>23</v>
      </c>
      <c r="V499" s="128" t="s">
        <v>24</v>
      </c>
      <c r="W499" s="128" t="s">
        <v>25</v>
      </c>
      <c r="Y499" s="121" t="s">
        <v>32</v>
      </c>
      <c r="Z499" s="122">
        <v>6</v>
      </c>
      <c r="AA499" s="122">
        <v>7</v>
      </c>
      <c r="AB499" s="122">
        <v>8</v>
      </c>
      <c r="AC499" s="122">
        <v>9</v>
      </c>
      <c r="AD499" s="122">
        <v>10</v>
      </c>
      <c r="AE499" s="122">
        <v>11</v>
      </c>
      <c r="AF499" s="122">
        <v>12</v>
      </c>
      <c r="AG499" s="122">
        <v>13</v>
      </c>
      <c r="AH499" s="122">
        <v>14</v>
      </c>
      <c r="AI499" s="122">
        <v>15</v>
      </c>
      <c r="AJ499" s="123"/>
      <c r="AK499" s="121" t="s">
        <v>33</v>
      </c>
      <c r="AL499" s="108">
        <v>6</v>
      </c>
      <c r="AM499" s="108">
        <v>7</v>
      </c>
      <c r="AN499" s="108">
        <v>8</v>
      </c>
      <c r="AO499" s="108">
        <v>9</v>
      </c>
      <c r="AP499" s="108">
        <v>10</v>
      </c>
      <c r="AQ499" s="108">
        <v>11</v>
      </c>
      <c r="AR499" s="108">
        <v>12</v>
      </c>
      <c r="AS499" s="108">
        <v>13</v>
      </c>
      <c r="AT499" s="108">
        <v>14</v>
      </c>
      <c r="AU499" s="108">
        <v>15</v>
      </c>
      <c r="AV499" s="123"/>
      <c r="AW499" s="121" t="s">
        <v>34</v>
      </c>
      <c r="AX499" s="108">
        <v>6</v>
      </c>
      <c r="AY499" s="108">
        <v>7</v>
      </c>
      <c r="AZ499" s="108">
        <v>8</v>
      </c>
      <c r="BA499" s="108">
        <v>9</v>
      </c>
      <c r="BB499" s="108">
        <v>10</v>
      </c>
      <c r="BC499" s="108">
        <v>11</v>
      </c>
      <c r="BD499" s="108">
        <v>12</v>
      </c>
      <c r="BE499" s="108">
        <v>13</v>
      </c>
      <c r="BF499" s="108">
        <v>14</v>
      </c>
      <c r="BG499" s="108">
        <v>15</v>
      </c>
      <c r="BI499" s="174" t="s">
        <v>54</v>
      </c>
      <c r="BJ499" s="226" t="s">
        <v>69</v>
      </c>
      <c r="BK499" s="226" t="s">
        <v>70</v>
      </c>
      <c r="BL499" s="226" t="s">
        <v>71</v>
      </c>
      <c r="BM499" s="226" t="s">
        <v>72</v>
      </c>
      <c r="BN499" s="226" t="s">
        <v>57</v>
      </c>
      <c r="BO499" s="226" t="s">
        <v>58</v>
      </c>
      <c r="BP499" s="226" t="s">
        <v>25</v>
      </c>
    </row>
    <row r="500" spans="1:68" s="51" customFormat="1" ht="18">
      <c r="A500" s="48" t="str">
        <f>A494</f>
        <v>Grupo</v>
      </c>
      <c r="B500" s="49" t="s">
        <v>12</v>
      </c>
      <c r="C500" s="50" t="s">
        <v>2</v>
      </c>
      <c r="D500" s="97" t="s">
        <v>15</v>
      </c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119"/>
      <c r="U500" s="127">
        <f>SUM(Z500:AI502)</f>
        <v>0</v>
      </c>
      <c r="V500" s="127">
        <f>SUM(AL500:AU502)</f>
        <v>0</v>
      </c>
      <c r="W500" s="127">
        <f>SUM(AX500:BG502)</f>
        <v>0</v>
      </c>
      <c r="Y500" s="122">
        <v>4</v>
      </c>
      <c r="Z500" s="109">
        <f>1*IF(AND(Z499=C499,Y500=D502),1,0)</f>
        <v>0</v>
      </c>
      <c r="AA500" s="109">
        <f>3*IF(AND(AA499=C499,Y500=D502),1,0)</f>
        <v>0</v>
      </c>
      <c r="AB500" s="109">
        <f>6*IF(AND(AB499=C499,Y500=D502),1,0)</f>
        <v>0</v>
      </c>
      <c r="AC500" s="109">
        <f>10*IF(AND(AC499=C499,Y500=D502),1,0)</f>
        <v>0</v>
      </c>
      <c r="AD500" s="109">
        <f>15*IF(AND(AD499=C499,Y500=D502),1,0)</f>
        <v>0</v>
      </c>
      <c r="AE500" s="109">
        <f>21*IF(AND(AE499=C499,Y500=D502),1,0)</f>
        <v>0</v>
      </c>
      <c r="AF500" s="109">
        <f>28*IF(AND(AF499=C499,Y500=D502),1,0)</f>
        <v>0</v>
      </c>
      <c r="AG500" s="109">
        <f>36*IF(AND(AG499=C499,Y500=D502),1,0)</f>
        <v>0</v>
      </c>
      <c r="AH500" s="109">
        <f>45*IF(AND(AH499=C499,Y500=D502),1,0)</f>
        <v>0</v>
      </c>
      <c r="AI500" s="109">
        <f>55*IF(AND(AI499=C499,Y500=D502),1,0)</f>
        <v>0</v>
      </c>
      <c r="AJ500" s="124"/>
      <c r="AK500" s="109">
        <v>4</v>
      </c>
      <c r="AL500" s="109">
        <v>0</v>
      </c>
      <c r="AM500" s="109">
        <v>0</v>
      </c>
      <c r="AN500" s="109">
        <v>0</v>
      </c>
      <c r="AO500" s="109">
        <v>0</v>
      </c>
      <c r="AP500" s="109">
        <v>0</v>
      </c>
      <c r="AQ500" s="109">
        <v>0</v>
      </c>
      <c r="AR500" s="109">
        <v>0</v>
      </c>
      <c r="AS500" s="109">
        <v>0</v>
      </c>
      <c r="AT500" s="109">
        <v>0</v>
      </c>
      <c r="AU500" s="109">
        <v>0</v>
      </c>
      <c r="AV500" s="124"/>
      <c r="AW500" s="109">
        <v>4</v>
      </c>
      <c r="AX500" s="109">
        <v>0</v>
      </c>
      <c r="AY500" s="109">
        <v>0</v>
      </c>
      <c r="AZ500" s="109">
        <v>0</v>
      </c>
      <c r="BA500" s="109">
        <v>0</v>
      </c>
      <c r="BB500" s="109">
        <v>0</v>
      </c>
      <c r="BC500" s="109">
        <v>0</v>
      </c>
      <c r="BD500" s="109">
        <v>0</v>
      </c>
      <c r="BE500" s="109">
        <v>0</v>
      </c>
      <c r="BF500" s="109">
        <v>0</v>
      </c>
      <c r="BG500" s="109">
        <v>0</v>
      </c>
      <c r="BI500" s="176"/>
      <c r="BJ500" s="175">
        <f aca="true" t="shared" si="162" ref="BJ500:BP500">IF($D501="","",IF($D501=BJ499,"X",""))</f>
      </c>
      <c r="BK500" s="175">
        <f t="shared" si="162"/>
      </c>
      <c r="BL500" s="175">
        <f t="shared" si="162"/>
      </c>
      <c r="BM500" s="175">
        <f t="shared" si="162"/>
      </c>
      <c r="BN500" s="175">
        <f t="shared" si="162"/>
      </c>
      <c r="BO500" s="175">
        <f t="shared" si="162"/>
      </c>
      <c r="BP500" s="175">
        <f t="shared" si="162"/>
      </c>
    </row>
    <row r="501" spans="1:68" s="55" customFormat="1" ht="12.75">
      <c r="A501" s="52" t="str">
        <f>A495</f>
        <v>001</v>
      </c>
      <c r="B501" s="53">
        <f>IF(AND(C499&gt;=6,C499&lt;&gt;"",B$27&lt;&gt;""),B$27,"")</f>
      </c>
      <c r="C501" s="38">
        <f>IF(AND(C499&gt;0,C499&lt;&gt;"",C$27&lt;&gt;""),C$27,"")</f>
      </c>
      <c r="D501" s="201">
        <f>IF(AND(C499&gt;=6,B501&lt;&gt;"",C501&lt;&gt;""),CHOOSE(SUM(E501:S501)+1,"0","1","2","3","Quadra","Quina","SENA","Verifique","Verifique","Verifique","Verifique","Verifique","Verifique","Verifique","Verifique","Verifique"),"")</f>
      </c>
      <c r="E501" s="54">
        <f aca="true" t="shared" si="163" ref="E501:S501">IF(E500&lt;&gt;"",IF(SUMIF($E$27:$J$27,E500,$E$27:$J$27)=E500,1,0),0)</f>
        <v>0</v>
      </c>
      <c r="F501" s="54">
        <f t="shared" si="163"/>
        <v>0</v>
      </c>
      <c r="G501" s="54">
        <f t="shared" si="163"/>
        <v>0</v>
      </c>
      <c r="H501" s="54">
        <f t="shared" si="163"/>
        <v>0</v>
      </c>
      <c r="I501" s="54">
        <f t="shared" si="163"/>
        <v>0</v>
      </c>
      <c r="J501" s="54">
        <f t="shared" si="163"/>
        <v>0</v>
      </c>
      <c r="K501" s="54">
        <f t="shared" si="163"/>
        <v>0</v>
      </c>
      <c r="L501" s="54">
        <f t="shared" si="163"/>
        <v>0</v>
      </c>
      <c r="M501" s="54">
        <f t="shared" si="163"/>
        <v>0</v>
      </c>
      <c r="N501" s="54">
        <f t="shared" si="163"/>
        <v>0</v>
      </c>
      <c r="O501" s="54">
        <f t="shared" si="163"/>
        <v>0</v>
      </c>
      <c r="P501" s="54">
        <f t="shared" si="163"/>
        <v>0</v>
      </c>
      <c r="Q501" s="54">
        <f t="shared" si="163"/>
        <v>0</v>
      </c>
      <c r="R501" s="54">
        <f t="shared" si="163"/>
        <v>0</v>
      </c>
      <c r="S501" s="54">
        <f t="shared" si="163"/>
        <v>0</v>
      </c>
      <c r="T501" s="120"/>
      <c r="Y501" s="125">
        <v>5</v>
      </c>
      <c r="Z501" s="126">
        <v>0</v>
      </c>
      <c r="AA501" s="109">
        <f>5*IF(AND(AA499=C499,Y501=D502),1,0)</f>
        <v>0</v>
      </c>
      <c r="AB501" s="109">
        <f>15*IF(AND(AB499=C499,Y501=D502),1,0)</f>
        <v>0</v>
      </c>
      <c r="AC501" s="109">
        <f>30*IF(AND(AC499=C499,Y501=D502),1,0)</f>
        <v>0</v>
      </c>
      <c r="AD501" s="109">
        <f>50*IF(AND(AD499=C499,Y501=D502),1,0)</f>
        <v>0</v>
      </c>
      <c r="AE501" s="109">
        <f>75*IF(AND(AE499=C499,Y501=D502),1,0)</f>
        <v>0</v>
      </c>
      <c r="AF501" s="109">
        <f>105*IF(AND(AF499=C499,Y501=D502),1,0)</f>
        <v>0</v>
      </c>
      <c r="AG501" s="109">
        <f>140*IF(AND(AG499=C499,Y501=D502),1,0)</f>
        <v>0</v>
      </c>
      <c r="AH501" s="109">
        <f>180*IF(AND(AH499=C499,Y501=D502),1,0)</f>
        <v>0</v>
      </c>
      <c r="AI501" s="109">
        <f>225*IF(AND(AI499=C499,Y501=D502),1,0)</f>
        <v>0</v>
      </c>
      <c r="AJ501" s="126"/>
      <c r="AK501" s="126">
        <v>5</v>
      </c>
      <c r="AL501" s="109">
        <f>1*IF(AND(AL499=C499,AK501=D502),1,0)</f>
        <v>0</v>
      </c>
      <c r="AM501" s="109">
        <f>2*IF(AND(AM499=C499,AK501=D502),1,0)</f>
        <v>0</v>
      </c>
      <c r="AN501" s="109">
        <f>3*IF(AND(AN499=C499,AK501=D502),1,0)</f>
        <v>0</v>
      </c>
      <c r="AO501" s="109">
        <f>4*IF(AND(AO499=C499,AK501=D502),1,0)</f>
        <v>0</v>
      </c>
      <c r="AP501" s="109">
        <f>5*IF(AND(AP499=C499,AK501=D502),1,0)</f>
        <v>0</v>
      </c>
      <c r="AQ501" s="109">
        <f>6*IF(AND(AQ499=C499,AK501=D502),1,0)</f>
        <v>0</v>
      </c>
      <c r="AR501" s="109">
        <f>7*IF(AND(AR499=C499,AK501=D502),1,0)</f>
        <v>0</v>
      </c>
      <c r="AS501" s="109">
        <f>8*IF(AND(AS499=C499,AK501=D502),1,0)</f>
        <v>0</v>
      </c>
      <c r="AT501" s="109">
        <f>9*IF(AND(AT499=C499,AK501=D502),1,0)</f>
        <v>0</v>
      </c>
      <c r="AU501" s="109">
        <f>10*IF(AND(AU499=C499,AK501=D502),1,0)</f>
        <v>0</v>
      </c>
      <c r="AV501" s="126"/>
      <c r="AW501" s="126">
        <v>5</v>
      </c>
      <c r="AX501" s="109">
        <v>0</v>
      </c>
      <c r="AY501" s="109">
        <v>0</v>
      </c>
      <c r="AZ501" s="109">
        <v>0</v>
      </c>
      <c r="BA501" s="109">
        <v>0</v>
      </c>
      <c r="BB501" s="109">
        <v>0</v>
      </c>
      <c r="BC501" s="109">
        <v>0</v>
      </c>
      <c r="BD501" s="109">
        <v>0</v>
      </c>
      <c r="BE501" s="109">
        <v>0</v>
      </c>
      <c r="BF501" s="109">
        <v>0</v>
      </c>
      <c r="BG501" s="109">
        <v>0</v>
      </c>
      <c r="BI501" s="176"/>
      <c r="BJ501" s="176"/>
      <c r="BK501" s="176"/>
      <c r="BL501" s="176"/>
      <c r="BM501" s="176"/>
      <c r="BN501" s="176"/>
      <c r="BO501" s="176"/>
      <c r="BP501" s="176"/>
    </row>
    <row r="502" spans="1:59" ht="15">
      <c r="A502" s="56"/>
      <c r="B502" s="206" t="s">
        <v>62</v>
      </c>
      <c r="C502" s="208">
        <f>C496+1</f>
        <v>79</v>
      </c>
      <c r="D502" s="129">
        <f>SUM(E501:S501)</f>
        <v>0</v>
      </c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17"/>
      <c r="U502" s="82"/>
      <c r="V502" s="117"/>
      <c r="W502" s="117"/>
      <c r="Y502" s="122">
        <v>6</v>
      </c>
      <c r="Z502" s="108">
        <v>0</v>
      </c>
      <c r="AA502" s="109">
        <v>0</v>
      </c>
      <c r="AB502" s="109">
        <f>15*IF(AND(AB499=C499,Y502=D502),1,0)</f>
        <v>0</v>
      </c>
      <c r="AC502" s="109">
        <f>45*IF(AND(AC499=C499,Y502=D502),1,0)</f>
        <v>0</v>
      </c>
      <c r="AD502" s="109">
        <f>90*IF(AND(AD499=C499,Y502=D502),1,0)</f>
        <v>0</v>
      </c>
      <c r="AE502" s="109">
        <f>150*IF(AND(AE499=C499,Y502=D502),1,0)</f>
        <v>0</v>
      </c>
      <c r="AF502" s="109">
        <f>225*IF(AND(AF499=C499,Y502=D502),1,0)</f>
        <v>0</v>
      </c>
      <c r="AG502" s="109">
        <f>315*IF(AND(AG499=C499,Y502=D502),1,0)</f>
        <v>0</v>
      </c>
      <c r="AH502" s="109">
        <f>420*IF(AND(AH499=C499,Y502=D502),1,0)</f>
        <v>0</v>
      </c>
      <c r="AI502" s="109">
        <f>540*IF(AND(AI499=C499,Y502=D502),1,0)</f>
        <v>0</v>
      </c>
      <c r="AJ502" s="108"/>
      <c r="AK502" s="108">
        <v>6</v>
      </c>
      <c r="AL502" s="108">
        <v>0</v>
      </c>
      <c r="AM502" s="109">
        <f>6*IF(AND(AM499=C499,AK502=D502),1,0)</f>
        <v>0</v>
      </c>
      <c r="AN502" s="109">
        <f>12*IF(AND(AN499=C499,AK502=D502),1,0)</f>
        <v>0</v>
      </c>
      <c r="AO502" s="109">
        <f>18*IF(AND(AO499=C499,AK502=D502),1,0)</f>
        <v>0</v>
      </c>
      <c r="AP502" s="109">
        <f>24*IF(AND(AP499=C499,AK502=D502),1,0)</f>
        <v>0</v>
      </c>
      <c r="AQ502" s="109">
        <f>30*IF(AND(AQ499=C499,AK502=D502),1,0)</f>
        <v>0</v>
      </c>
      <c r="AR502" s="109">
        <f>36*IF(AND(AR499=C499,AK502=D502),1,0)</f>
        <v>0</v>
      </c>
      <c r="AS502" s="109">
        <f>42*IF(AND(AS499=C499,AK502=D502),1,0)</f>
        <v>0</v>
      </c>
      <c r="AT502" s="109">
        <f>48*IF(AND(AT499=C499,AK502=D502),1,0)</f>
        <v>0</v>
      </c>
      <c r="AU502" s="109">
        <f>54*IF(AND(AU499=C499,AK502=D502),1,0)</f>
        <v>0</v>
      </c>
      <c r="AV502" s="108"/>
      <c r="AW502" s="108">
        <v>6</v>
      </c>
      <c r="AX502" s="109">
        <f>1*IF(AND(AX499=C499,AW502=D502),1,0)</f>
        <v>0</v>
      </c>
      <c r="AY502" s="109">
        <f>1*IF(AND(AY499=C499,AW502=D502),1,0)</f>
        <v>0</v>
      </c>
      <c r="AZ502" s="109">
        <f>1*IF(AND(AZ499=C499,AW502=D502),1,0)</f>
        <v>0</v>
      </c>
      <c r="BA502" s="109">
        <f>1*IF(AND(BA499=C499,AW502=D502),1,0)</f>
        <v>0</v>
      </c>
      <c r="BB502" s="109">
        <f>1*IF(AND(BB499=C499,AW502=D502),1,0)</f>
        <v>0</v>
      </c>
      <c r="BC502" s="109">
        <f>1*IF(AND(BC499=C499,AW502=D502),1,0)</f>
        <v>0</v>
      </c>
      <c r="BD502" s="109">
        <f>1*IF(AND(BD499=C499,AW502=D502),1,0)</f>
        <v>0</v>
      </c>
      <c r="BE502" s="109">
        <f>1*IF(AND(BE499=C499,AW502=D502),1,0)</f>
        <v>0</v>
      </c>
      <c r="BF502" s="109">
        <f>1*IF(AND(BF499=C499,AW502=D502),1,0)</f>
        <v>0</v>
      </c>
      <c r="BG502" s="109">
        <f>1*IF(AND(BG499=C499,AW502=D502),1,0)</f>
        <v>0</v>
      </c>
    </row>
    <row r="503" spans="1:57" ht="12.75">
      <c r="A503" s="30"/>
      <c r="B503" s="31"/>
      <c r="T503" s="32"/>
      <c r="W503" s="92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I503" s="106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U503" s="80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</row>
    <row r="504" spans="1:20" ht="12.75">
      <c r="A504" s="30"/>
      <c r="B504" s="31"/>
      <c r="C504" s="41"/>
      <c r="D504" s="104"/>
      <c r="E504" s="41"/>
      <c r="F504" s="41"/>
      <c r="G504" s="41"/>
      <c r="T504" s="32"/>
    </row>
    <row r="505" spans="1:68" s="47" customFormat="1" ht="23.25">
      <c r="A505" s="42"/>
      <c r="B505" s="43">
        <f>IF(COUNTIF(E506:S506,"&gt;0")&gt;=6,"Cartão com","")</f>
      </c>
      <c r="C505" s="44">
        <f>IF(COUNTIF(E506:S506,"&gt;0")&gt;=6,COUNTIF(E506:S506,"&gt;0"),"")</f>
      </c>
      <c r="D505" s="102">
        <f>IF(COUNTIF(E506:S506,"&gt;0")&gt;=6,"dezenas","")</f>
      </c>
      <c r="E505" s="45">
        <v>1</v>
      </c>
      <c r="F505" s="46">
        <v>2</v>
      </c>
      <c r="G505" s="46">
        <v>3</v>
      </c>
      <c r="H505" s="45">
        <v>4</v>
      </c>
      <c r="I505" s="45">
        <v>5</v>
      </c>
      <c r="J505" s="45">
        <v>6</v>
      </c>
      <c r="K505" s="45">
        <v>7</v>
      </c>
      <c r="L505" s="45">
        <v>8</v>
      </c>
      <c r="M505" s="45">
        <v>9</v>
      </c>
      <c r="N505" s="45">
        <v>10</v>
      </c>
      <c r="O505" s="45">
        <v>11</v>
      </c>
      <c r="P505" s="45">
        <v>12</v>
      </c>
      <c r="Q505" s="45">
        <v>13</v>
      </c>
      <c r="R505" s="45">
        <v>14</v>
      </c>
      <c r="S505" s="45">
        <v>15</v>
      </c>
      <c r="T505" s="118"/>
      <c r="U505" s="128" t="s">
        <v>23</v>
      </c>
      <c r="V505" s="128" t="s">
        <v>24</v>
      </c>
      <c r="W505" s="128" t="s">
        <v>25</v>
      </c>
      <c r="Y505" s="121" t="s">
        <v>32</v>
      </c>
      <c r="Z505" s="122">
        <v>6</v>
      </c>
      <c r="AA505" s="122">
        <v>7</v>
      </c>
      <c r="AB505" s="122">
        <v>8</v>
      </c>
      <c r="AC505" s="122">
        <v>9</v>
      </c>
      <c r="AD505" s="122">
        <v>10</v>
      </c>
      <c r="AE505" s="122">
        <v>11</v>
      </c>
      <c r="AF505" s="122">
        <v>12</v>
      </c>
      <c r="AG505" s="122">
        <v>13</v>
      </c>
      <c r="AH505" s="122">
        <v>14</v>
      </c>
      <c r="AI505" s="122">
        <v>15</v>
      </c>
      <c r="AJ505" s="123"/>
      <c r="AK505" s="121" t="s">
        <v>33</v>
      </c>
      <c r="AL505" s="108">
        <v>6</v>
      </c>
      <c r="AM505" s="108">
        <v>7</v>
      </c>
      <c r="AN505" s="108">
        <v>8</v>
      </c>
      <c r="AO505" s="108">
        <v>9</v>
      </c>
      <c r="AP505" s="108">
        <v>10</v>
      </c>
      <c r="AQ505" s="108">
        <v>11</v>
      </c>
      <c r="AR505" s="108">
        <v>12</v>
      </c>
      <c r="AS505" s="108">
        <v>13</v>
      </c>
      <c r="AT505" s="108">
        <v>14</v>
      </c>
      <c r="AU505" s="108">
        <v>15</v>
      </c>
      <c r="AV505" s="123"/>
      <c r="AW505" s="121" t="s">
        <v>34</v>
      </c>
      <c r="AX505" s="108">
        <v>6</v>
      </c>
      <c r="AY505" s="108">
        <v>7</v>
      </c>
      <c r="AZ505" s="108">
        <v>8</v>
      </c>
      <c r="BA505" s="108">
        <v>9</v>
      </c>
      <c r="BB505" s="108">
        <v>10</v>
      </c>
      <c r="BC505" s="108">
        <v>11</v>
      </c>
      <c r="BD505" s="108">
        <v>12</v>
      </c>
      <c r="BE505" s="108">
        <v>13</v>
      </c>
      <c r="BF505" s="108">
        <v>14</v>
      </c>
      <c r="BG505" s="108">
        <v>15</v>
      </c>
      <c r="BI505" s="174" t="s">
        <v>54</v>
      </c>
      <c r="BJ505" s="226" t="s">
        <v>69</v>
      </c>
      <c r="BK505" s="226" t="s">
        <v>70</v>
      </c>
      <c r="BL505" s="226" t="s">
        <v>71</v>
      </c>
      <c r="BM505" s="226" t="s">
        <v>72</v>
      </c>
      <c r="BN505" s="226" t="s">
        <v>57</v>
      </c>
      <c r="BO505" s="226" t="s">
        <v>58</v>
      </c>
      <c r="BP505" s="226" t="s">
        <v>25</v>
      </c>
    </row>
    <row r="506" spans="1:68" s="51" customFormat="1" ht="18">
      <c r="A506" s="48" t="str">
        <f>A500</f>
        <v>Grupo</v>
      </c>
      <c r="B506" s="49" t="s">
        <v>12</v>
      </c>
      <c r="C506" s="50" t="s">
        <v>2</v>
      </c>
      <c r="D506" s="97" t="s">
        <v>15</v>
      </c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119"/>
      <c r="U506" s="127">
        <f>SUM(Z506:AI508)</f>
        <v>0</v>
      </c>
      <c r="V506" s="127">
        <f>SUM(AL506:AU508)</f>
        <v>0</v>
      </c>
      <c r="W506" s="127">
        <f>SUM(AX506:BG508)</f>
        <v>0</v>
      </c>
      <c r="Y506" s="122">
        <v>4</v>
      </c>
      <c r="Z506" s="109">
        <f>1*IF(AND(Z505=C505,Y506=D508),1,0)</f>
        <v>0</v>
      </c>
      <c r="AA506" s="109">
        <f>3*IF(AND(AA505=C505,Y506=D508),1,0)</f>
        <v>0</v>
      </c>
      <c r="AB506" s="109">
        <f>6*IF(AND(AB505=C505,Y506=D508),1,0)</f>
        <v>0</v>
      </c>
      <c r="AC506" s="109">
        <f>10*IF(AND(AC505=C505,Y506=D508),1,0)</f>
        <v>0</v>
      </c>
      <c r="AD506" s="109">
        <f>15*IF(AND(AD505=C505,Y506=D508),1,0)</f>
        <v>0</v>
      </c>
      <c r="AE506" s="109">
        <f>21*IF(AND(AE505=C505,Y506=D508),1,0)</f>
        <v>0</v>
      </c>
      <c r="AF506" s="109">
        <f>28*IF(AND(AF505=C505,Y506=D508),1,0)</f>
        <v>0</v>
      </c>
      <c r="AG506" s="109">
        <f>36*IF(AND(AG505=C505,Y506=D508),1,0)</f>
        <v>0</v>
      </c>
      <c r="AH506" s="109">
        <f>45*IF(AND(AH505=C505,Y506=D508),1,0)</f>
        <v>0</v>
      </c>
      <c r="AI506" s="109">
        <f>55*IF(AND(AI505=C505,Y506=D508),1,0)</f>
        <v>0</v>
      </c>
      <c r="AJ506" s="124"/>
      <c r="AK506" s="109">
        <v>4</v>
      </c>
      <c r="AL506" s="109">
        <v>0</v>
      </c>
      <c r="AM506" s="109">
        <v>0</v>
      </c>
      <c r="AN506" s="109">
        <v>0</v>
      </c>
      <c r="AO506" s="109">
        <v>0</v>
      </c>
      <c r="AP506" s="109">
        <v>0</v>
      </c>
      <c r="AQ506" s="109">
        <v>0</v>
      </c>
      <c r="AR506" s="109">
        <v>0</v>
      </c>
      <c r="AS506" s="109">
        <v>0</v>
      </c>
      <c r="AT506" s="109">
        <v>0</v>
      </c>
      <c r="AU506" s="109">
        <v>0</v>
      </c>
      <c r="AV506" s="124"/>
      <c r="AW506" s="109">
        <v>4</v>
      </c>
      <c r="AX506" s="109">
        <v>0</v>
      </c>
      <c r="AY506" s="109">
        <v>0</v>
      </c>
      <c r="AZ506" s="109">
        <v>0</v>
      </c>
      <c r="BA506" s="109">
        <v>0</v>
      </c>
      <c r="BB506" s="109">
        <v>0</v>
      </c>
      <c r="BC506" s="109">
        <v>0</v>
      </c>
      <c r="BD506" s="109">
        <v>0</v>
      </c>
      <c r="BE506" s="109">
        <v>0</v>
      </c>
      <c r="BF506" s="109">
        <v>0</v>
      </c>
      <c r="BG506" s="109">
        <v>0</v>
      </c>
      <c r="BI506" s="176"/>
      <c r="BJ506" s="175">
        <f aca="true" t="shared" si="164" ref="BJ506:BP506">IF($D507="","",IF($D507=BJ505,"X",""))</f>
      </c>
      <c r="BK506" s="175">
        <f t="shared" si="164"/>
      </c>
      <c r="BL506" s="175">
        <f t="shared" si="164"/>
      </c>
      <c r="BM506" s="175">
        <f t="shared" si="164"/>
      </c>
      <c r="BN506" s="175">
        <f t="shared" si="164"/>
      </c>
      <c r="BO506" s="175">
        <f t="shared" si="164"/>
      </c>
      <c r="BP506" s="175">
        <f t="shared" si="164"/>
      </c>
    </row>
    <row r="507" spans="1:68" s="55" customFormat="1" ht="12.75">
      <c r="A507" s="52" t="str">
        <f>A501</f>
        <v>001</v>
      </c>
      <c r="B507" s="53">
        <f>IF(AND(C505&gt;=6,C505&lt;&gt;"",B$27&lt;&gt;""),B$27,"")</f>
      </c>
      <c r="C507" s="38">
        <f>IF(AND(C505&gt;0,C505&lt;&gt;"",C$27&lt;&gt;""),C$27,"")</f>
      </c>
      <c r="D507" s="201">
        <f>IF(AND(C505&gt;=6,B507&lt;&gt;"",C507&lt;&gt;""),CHOOSE(SUM(E507:S507)+1,"0","1","2","3","Quadra","Quina","SENA","Verifique","Verifique","Verifique","Verifique","Verifique","Verifique","Verifique","Verifique","Verifique"),"")</f>
      </c>
      <c r="E507" s="54">
        <f aca="true" t="shared" si="165" ref="E507:S507">IF(E506&lt;&gt;"",IF(SUMIF($E$27:$J$27,E506,$E$27:$J$27)=E506,1,0),0)</f>
        <v>0</v>
      </c>
      <c r="F507" s="54">
        <f t="shared" si="165"/>
        <v>0</v>
      </c>
      <c r="G507" s="54">
        <f t="shared" si="165"/>
        <v>0</v>
      </c>
      <c r="H507" s="54">
        <f t="shared" si="165"/>
        <v>0</v>
      </c>
      <c r="I507" s="54">
        <f t="shared" si="165"/>
        <v>0</v>
      </c>
      <c r="J507" s="54">
        <f t="shared" si="165"/>
        <v>0</v>
      </c>
      <c r="K507" s="54">
        <f t="shared" si="165"/>
        <v>0</v>
      </c>
      <c r="L507" s="54">
        <f t="shared" si="165"/>
        <v>0</v>
      </c>
      <c r="M507" s="54">
        <f t="shared" si="165"/>
        <v>0</v>
      </c>
      <c r="N507" s="54">
        <f t="shared" si="165"/>
        <v>0</v>
      </c>
      <c r="O507" s="54">
        <f t="shared" si="165"/>
        <v>0</v>
      </c>
      <c r="P507" s="54">
        <f t="shared" si="165"/>
        <v>0</v>
      </c>
      <c r="Q507" s="54">
        <f t="shared" si="165"/>
        <v>0</v>
      </c>
      <c r="R507" s="54">
        <f t="shared" si="165"/>
        <v>0</v>
      </c>
      <c r="S507" s="54">
        <f t="shared" si="165"/>
        <v>0</v>
      </c>
      <c r="T507" s="120"/>
      <c r="Y507" s="125">
        <v>5</v>
      </c>
      <c r="Z507" s="126">
        <v>0</v>
      </c>
      <c r="AA507" s="109">
        <f>5*IF(AND(AA505=C505,Y507=D508),1,0)</f>
        <v>0</v>
      </c>
      <c r="AB507" s="109">
        <f>15*IF(AND(AB505=C505,Y507=D508),1,0)</f>
        <v>0</v>
      </c>
      <c r="AC507" s="109">
        <f>30*IF(AND(AC505=C505,Y507=D508),1,0)</f>
        <v>0</v>
      </c>
      <c r="AD507" s="109">
        <f>50*IF(AND(AD505=C505,Y507=D508),1,0)</f>
        <v>0</v>
      </c>
      <c r="AE507" s="109">
        <f>75*IF(AND(AE505=C505,Y507=D508),1,0)</f>
        <v>0</v>
      </c>
      <c r="AF507" s="109">
        <f>105*IF(AND(AF505=C505,Y507=D508),1,0)</f>
        <v>0</v>
      </c>
      <c r="AG507" s="109">
        <f>140*IF(AND(AG505=C505,Y507=D508),1,0)</f>
        <v>0</v>
      </c>
      <c r="AH507" s="109">
        <f>180*IF(AND(AH505=C505,Y507=D508),1,0)</f>
        <v>0</v>
      </c>
      <c r="AI507" s="109">
        <f>225*IF(AND(AI505=C505,Y507=D508),1,0)</f>
        <v>0</v>
      </c>
      <c r="AJ507" s="126"/>
      <c r="AK507" s="126">
        <v>5</v>
      </c>
      <c r="AL507" s="109">
        <f>1*IF(AND(AL505=C505,AK507=D508),1,0)</f>
        <v>0</v>
      </c>
      <c r="AM507" s="109">
        <f>2*IF(AND(AM505=C505,AK507=D508),1,0)</f>
        <v>0</v>
      </c>
      <c r="AN507" s="109">
        <f>3*IF(AND(AN505=C505,AK507=D508),1,0)</f>
        <v>0</v>
      </c>
      <c r="AO507" s="109">
        <f>4*IF(AND(AO505=C505,AK507=D508),1,0)</f>
        <v>0</v>
      </c>
      <c r="AP507" s="109">
        <f>5*IF(AND(AP505=C505,AK507=D508),1,0)</f>
        <v>0</v>
      </c>
      <c r="AQ507" s="109">
        <f>6*IF(AND(AQ505=C505,AK507=D508),1,0)</f>
        <v>0</v>
      </c>
      <c r="AR507" s="109">
        <f>7*IF(AND(AR505=C505,AK507=D508),1,0)</f>
        <v>0</v>
      </c>
      <c r="AS507" s="109">
        <f>8*IF(AND(AS505=C505,AK507=D508),1,0)</f>
        <v>0</v>
      </c>
      <c r="AT507" s="109">
        <f>9*IF(AND(AT505=C505,AK507=D508),1,0)</f>
        <v>0</v>
      </c>
      <c r="AU507" s="109">
        <f>10*IF(AND(AU505=C505,AK507=D508),1,0)</f>
        <v>0</v>
      </c>
      <c r="AV507" s="126"/>
      <c r="AW507" s="126">
        <v>5</v>
      </c>
      <c r="AX507" s="109">
        <v>0</v>
      </c>
      <c r="AY507" s="109">
        <v>0</v>
      </c>
      <c r="AZ507" s="109">
        <v>0</v>
      </c>
      <c r="BA507" s="109">
        <v>0</v>
      </c>
      <c r="BB507" s="109">
        <v>0</v>
      </c>
      <c r="BC507" s="109">
        <v>0</v>
      </c>
      <c r="BD507" s="109">
        <v>0</v>
      </c>
      <c r="BE507" s="109">
        <v>0</v>
      </c>
      <c r="BF507" s="109">
        <v>0</v>
      </c>
      <c r="BG507" s="109">
        <v>0</v>
      </c>
      <c r="BI507" s="176"/>
      <c r="BJ507" s="176"/>
      <c r="BK507" s="176"/>
      <c r="BL507" s="176"/>
      <c r="BM507" s="176"/>
      <c r="BN507" s="176"/>
      <c r="BO507" s="176"/>
      <c r="BP507" s="176"/>
    </row>
    <row r="508" spans="1:59" ht="15">
      <c r="A508" s="56"/>
      <c r="B508" s="206" t="s">
        <v>62</v>
      </c>
      <c r="C508" s="208">
        <f>C502+1</f>
        <v>80</v>
      </c>
      <c r="D508" s="129">
        <f>SUM(E507:S507)</f>
        <v>0</v>
      </c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17"/>
      <c r="U508" s="82"/>
      <c r="V508" s="117"/>
      <c r="W508" s="117"/>
      <c r="Y508" s="122">
        <v>6</v>
      </c>
      <c r="Z508" s="108">
        <v>0</v>
      </c>
      <c r="AA508" s="109">
        <v>0</v>
      </c>
      <c r="AB508" s="109">
        <f>15*IF(AND(AB505=C505,Y508=D508),1,0)</f>
        <v>0</v>
      </c>
      <c r="AC508" s="109">
        <f>45*IF(AND(AC505=C505,Y508=D508),1,0)</f>
        <v>0</v>
      </c>
      <c r="AD508" s="109">
        <f>90*IF(AND(AD505=C505,Y508=D508),1,0)</f>
        <v>0</v>
      </c>
      <c r="AE508" s="109">
        <f>150*IF(AND(AE505=C505,Y508=D508),1,0)</f>
        <v>0</v>
      </c>
      <c r="AF508" s="109">
        <f>225*IF(AND(AF505=C505,Y508=D508),1,0)</f>
        <v>0</v>
      </c>
      <c r="AG508" s="109">
        <f>315*IF(AND(AG505=C505,Y508=D508),1,0)</f>
        <v>0</v>
      </c>
      <c r="AH508" s="109">
        <f>420*IF(AND(AH505=C505,Y508=D508),1,0)</f>
        <v>0</v>
      </c>
      <c r="AI508" s="109">
        <f>540*IF(AND(AI505=C505,Y508=D508),1,0)</f>
        <v>0</v>
      </c>
      <c r="AJ508" s="108"/>
      <c r="AK508" s="108">
        <v>6</v>
      </c>
      <c r="AL508" s="108">
        <v>0</v>
      </c>
      <c r="AM508" s="109">
        <f>6*IF(AND(AM505=C505,AK508=D508),1,0)</f>
        <v>0</v>
      </c>
      <c r="AN508" s="109">
        <f>12*IF(AND(AN505=C505,AK508=D508),1,0)</f>
        <v>0</v>
      </c>
      <c r="AO508" s="109">
        <f>18*IF(AND(AO505=C505,AK508=D508),1,0)</f>
        <v>0</v>
      </c>
      <c r="AP508" s="109">
        <f>24*IF(AND(AP505=C505,AK508=D508),1,0)</f>
        <v>0</v>
      </c>
      <c r="AQ508" s="109">
        <f>30*IF(AND(AQ505=C505,AK508=D508),1,0)</f>
        <v>0</v>
      </c>
      <c r="AR508" s="109">
        <f>36*IF(AND(AR505=C505,AK508=D508),1,0)</f>
        <v>0</v>
      </c>
      <c r="AS508" s="109">
        <f>42*IF(AND(AS505=C505,AK508=D508),1,0)</f>
        <v>0</v>
      </c>
      <c r="AT508" s="109">
        <f>48*IF(AND(AT505=C505,AK508=D508),1,0)</f>
        <v>0</v>
      </c>
      <c r="AU508" s="109">
        <f>54*IF(AND(AU505=C505,AK508=D508),1,0)</f>
        <v>0</v>
      </c>
      <c r="AV508" s="108"/>
      <c r="AW508" s="108">
        <v>6</v>
      </c>
      <c r="AX508" s="109">
        <f>1*IF(AND(AX505=C505,AW508=D508),1,0)</f>
        <v>0</v>
      </c>
      <c r="AY508" s="109">
        <f>1*IF(AND(AY505=C505,AW508=D508),1,0)</f>
        <v>0</v>
      </c>
      <c r="AZ508" s="109">
        <f>1*IF(AND(AZ505=C505,AW508=D508),1,0)</f>
        <v>0</v>
      </c>
      <c r="BA508" s="109">
        <f>1*IF(AND(BA505=C505,AW508=D508),1,0)</f>
        <v>0</v>
      </c>
      <c r="BB508" s="109">
        <f>1*IF(AND(BB505=C505,AW508=D508),1,0)</f>
        <v>0</v>
      </c>
      <c r="BC508" s="109">
        <f>1*IF(AND(BC505=C505,AW508=D508),1,0)</f>
        <v>0</v>
      </c>
      <c r="BD508" s="109">
        <f>1*IF(AND(BD505=C505,AW508=D508),1,0)</f>
        <v>0</v>
      </c>
      <c r="BE508" s="109">
        <f>1*IF(AND(BE505=C505,AW508=D508),1,0)</f>
        <v>0</v>
      </c>
      <c r="BF508" s="109">
        <f>1*IF(AND(BF505=C505,AW508=D508),1,0)</f>
        <v>0</v>
      </c>
      <c r="BG508" s="109">
        <f>1*IF(AND(BG505=C505,AW508=D508),1,0)</f>
        <v>0</v>
      </c>
    </row>
    <row r="509" spans="1:57" ht="12.75">
      <c r="A509" s="30"/>
      <c r="B509" s="31"/>
      <c r="T509" s="32"/>
      <c r="W509" s="92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I509" s="106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U509" s="80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</row>
    <row r="510" spans="1:20" ht="12.75">
      <c r="A510" s="30"/>
      <c r="B510" s="31"/>
      <c r="C510" s="41"/>
      <c r="D510" s="104"/>
      <c r="E510" s="41"/>
      <c r="F510" s="41"/>
      <c r="G510" s="41"/>
      <c r="T510" s="32"/>
    </row>
    <row r="511" spans="1:68" s="47" customFormat="1" ht="23.25">
      <c r="A511" s="42"/>
      <c r="B511" s="43">
        <f>IF(COUNTIF(E512:S512,"&gt;0")&gt;=6,"Cartão com","")</f>
      </c>
      <c r="C511" s="44">
        <f>IF(COUNTIF(E512:S512,"&gt;0")&gt;=6,COUNTIF(E512:S512,"&gt;0"),"")</f>
      </c>
      <c r="D511" s="102">
        <f>IF(COUNTIF(E512:S512,"&gt;0")&gt;=6,"dezenas","")</f>
      </c>
      <c r="E511" s="45">
        <v>1</v>
      </c>
      <c r="F511" s="46">
        <v>2</v>
      </c>
      <c r="G511" s="46">
        <v>3</v>
      </c>
      <c r="H511" s="45">
        <v>4</v>
      </c>
      <c r="I511" s="45">
        <v>5</v>
      </c>
      <c r="J511" s="45">
        <v>6</v>
      </c>
      <c r="K511" s="45">
        <v>7</v>
      </c>
      <c r="L511" s="45">
        <v>8</v>
      </c>
      <c r="M511" s="45">
        <v>9</v>
      </c>
      <c r="N511" s="45">
        <v>10</v>
      </c>
      <c r="O511" s="45">
        <v>11</v>
      </c>
      <c r="P511" s="45">
        <v>12</v>
      </c>
      <c r="Q511" s="45">
        <v>13</v>
      </c>
      <c r="R511" s="45">
        <v>14</v>
      </c>
      <c r="S511" s="45">
        <v>15</v>
      </c>
      <c r="T511" s="118"/>
      <c r="U511" s="128" t="s">
        <v>23</v>
      </c>
      <c r="V511" s="128" t="s">
        <v>24</v>
      </c>
      <c r="W511" s="128" t="s">
        <v>25</v>
      </c>
      <c r="Y511" s="121" t="s">
        <v>32</v>
      </c>
      <c r="Z511" s="122">
        <v>6</v>
      </c>
      <c r="AA511" s="122">
        <v>7</v>
      </c>
      <c r="AB511" s="122">
        <v>8</v>
      </c>
      <c r="AC511" s="122">
        <v>9</v>
      </c>
      <c r="AD511" s="122">
        <v>10</v>
      </c>
      <c r="AE511" s="122">
        <v>11</v>
      </c>
      <c r="AF511" s="122">
        <v>12</v>
      </c>
      <c r="AG511" s="122">
        <v>13</v>
      </c>
      <c r="AH511" s="122">
        <v>14</v>
      </c>
      <c r="AI511" s="122">
        <v>15</v>
      </c>
      <c r="AJ511" s="123"/>
      <c r="AK511" s="121" t="s">
        <v>33</v>
      </c>
      <c r="AL511" s="108">
        <v>6</v>
      </c>
      <c r="AM511" s="108">
        <v>7</v>
      </c>
      <c r="AN511" s="108">
        <v>8</v>
      </c>
      <c r="AO511" s="108">
        <v>9</v>
      </c>
      <c r="AP511" s="108">
        <v>10</v>
      </c>
      <c r="AQ511" s="108">
        <v>11</v>
      </c>
      <c r="AR511" s="108">
        <v>12</v>
      </c>
      <c r="AS511" s="108">
        <v>13</v>
      </c>
      <c r="AT511" s="108">
        <v>14</v>
      </c>
      <c r="AU511" s="108">
        <v>15</v>
      </c>
      <c r="AV511" s="123"/>
      <c r="AW511" s="121" t="s">
        <v>34</v>
      </c>
      <c r="AX511" s="108">
        <v>6</v>
      </c>
      <c r="AY511" s="108">
        <v>7</v>
      </c>
      <c r="AZ511" s="108">
        <v>8</v>
      </c>
      <c r="BA511" s="108">
        <v>9</v>
      </c>
      <c r="BB511" s="108">
        <v>10</v>
      </c>
      <c r="BC511" s="108">
        <v>11</v>
      </c>
      <c r="BD511" s="108">
        <v>12</v>
      </c>
      <c r="BE511" s="108">
        <v>13</v>
      </c>
      <c r="BF511" s="108">
        <v>14</v>
      </c>
      <c r="BG511" s="108">
        <v>15</v>
      </c>
      <c r="BI511" s="174" t="s">
        <v>54</v>
      </c>
      <c r="BJ511" s="226" t="s">
        <v>69</v>
      </c>
      <c r="BK511" s="226" t="s">
        <v>70</v>
      </c>
      <c r="BL511" s="226" t="s">
        <v>71</v>
      </c>
      <c r="BM511" s="226" t="s">
        <v>72</v>
      </c>
      <c r="BN511" s="226" t="s">
        <v>57</v>
      </c>
      <c r="BO511" s="226" t="s">
        <v>58</v>
      </c>
      <c r="BP511" s="226" t="s">
        <v>25</v>
      </c>
    </row>
    <row r="512" spans="1:68" s="51" customFormat="1" ht="18">
      <c r="A512" s="48" t="str">
        <f>A506</f>
        <v>Grupo</v>
      </c>
      <c r="B512" s="49" t="s">
        <v>12</v>
      </c>
      <c r="C512" s="50" t="s">
        <v>2</v>
      </c>
      <c r="D512" s="97" t="s">
        <v>15</v>
      </c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119"/>
      <c r="U512" s="127">
        <f>SUM(Z512:AI514)</f>
        <v>0</v>
      </c>
      <c r="V512" s="127">
        <f>SUM(AL512:AU514)</f>
        <v>0</v>
      </c>
      <c r="W512" s="127">
        <f>SUM(AX512:BG514)</f>
        <v>0</v>
      </c>
      <c r="Y512" s="122">
        <v>4</v>
      </c>
      <c r="Z512" s="109">
        <f>1*IF(AND(Z511=C511,Y512=D514),1,0)</f>
        <v>0</v>
      </c>
      <c r="AA512" s="109">
        <f>3*IF(AND(AA511=C511,Y512=D514),1,0)</f>
        <v>0</v>
      </c>
      <c r="AB512" s="109">
        <f>6*IF(AND(AB511=C511,Y512=D514),1,0)</f>
        <v>0</v>
      </c>
      <c r="AC512" s="109">
        <f>10*IF(AND(AC511=C511,Y512=D514),1,0)</f>
        <v>0</v>
      </c>
      <c r="AD512" s="109">
        <f>15*IF(AND(AD511=C511,Y512=D514),1,0)</f>
        <v>0</v>
      </c>
      <c r="AE512" s="109">
        <f>21*IF(AND(AE511=C511,Y512=D514),1,0)</f>
        <v>0</v>
      </c>
      <c r="AF512" s="109">
        <f>28*IF(AND(AF511=C511,Y512=D514),1,0)</f>
        <v>0</v>
      </c>
      <c r="AG512" s="109">
        <f>36*IF(AND(AG511=C511,Y512=D514),1,0)</f>
        <v>0</v>
      </c>
      <c r="AH512" s="109">
        <f>45*IF(AND(AH511=C511,Y512=D514),1,0)</f>
        <v>0</v>
      </c>
      <c r="AI512" s="109">
        <f>55*IF(AND(AI511=C511,Y512=D514),1,0)</f>
        <v>0</v>
      </c>
      <c r="AJ512" s="124"/>
      <c r="AK512" s="109">
        <v>4</v>
      </c>
      <c r="AL512" s="109">
        <v>0</v>
      </c>
      <c r="AM512" s="109">
        <v>0</v>
      </c>
      <c r="AN512" s="109">
        <v>0</v>
      </c>
      <c r="AO512" s="109">
        <v>0</v>
      </c>
      <c r="AP512" s="109">
        <v>0</v>
      </c>
      <c r="AQ512" s="109">
        <v>0</v>
      </c>
      <c r="AR512" s="109">
        <v>0</v>
      </c>
      <c r="AS512" s="109">
        <v>0</v>
      </c>
      <c r="AT512" s="109">
        <v>0</v>
      </c>
      <c r="AU512" s="109">
        <v>0</v>
      </c>
      <c r="AV512" s="124"/>
      <c r="AW512" s="109">
        <v>4</v>
      </c>
      <c r="AX512" s="109">
        <v>0</v>
      </c>
      <c r="AY512" s="109">
        <v>0</v>
      </c>
      <c r="AZ512" s="109">
        <v>0</v>
      </c>
      <c r="BA512" s="109">
        <v>0</v>
      </c>
      <c r="BB512" s="109">
        <v>0</v>
      </c>
      <c r="BC512" s="109">
        <v>0</v>
      </c>
      <c r="BD512" s="109">
        <v>0</v>
      </c>
      <c r="BE512" s="109">
        <v>0</v>
      </c>
      <c r="BF512" s="109">
        <v>0</v>
      </c>
      <c r="BG512" s="109">
        <v>0</v>
      </c>
      <c r="BI512" s="176"/>
      <c r="BJ512" s="175">
        <f aca="true" t="shared" si="166" ref="BJ512:BP512">IF($D513="","",IF($D513=BJ511,"X",""))</f>
      </c>
      <c r="BK512" s="175">
        <f t="shared" si="166"/>
      </c>
      <c r="BL512" s="175">
        <f t="shared" si="166"/>
      </c>
      <c r="BM512" s="175">
        <f t="shared" si="166"/>
      </c>
      <c r="BN512" s="175">
        <f t="shared" si="166"/>
      </c>
      <c r="BO512" s="175">
        <f t="shared" si="166"/>
      </c>
      <c r="BP512" s="175">
        <f t="shared" si="166"/>
      </c>
    </row>
    <row r="513" spans="1:68" s="55" customFormat="1" ht="12.75">
      <c r="A513" s="52" t="str">
        <f>A507</f>
        <v>001</v>
      </c>
      <c r="B513" s="53">
        <f>IF(AND(C511&gt;=6,C511&lt;&gt;"",B$27&lt;&gt;""),B$27,"")</f>
      </c>
      <c r="C513" s="38">
        <f>IF(AND(C511&gt;0,C511&lt;&gt;"",C$27&lt;&gt;""),C$27,"")</f>
      </c>
      <c r="D513" s="201">
        <f>IF(AND(C511&gt;=6,B513&lt;&gt;"",C513&lt;&gt;""),CHOOSE(SUM(E513:S513)+1,"0","1","2","3","Quadra","Quina","SENA","Verifique","Verifique","Verifique","Verifique","Verifique","Verifique","Verifique","Verifique","Verifique"),"")</f>
      </c>
      <c r="E513" s="54">
        <f aca="true" t="shared" si="167" ref="E513:S513">IF(E512&lt;&gt;"",IF(SUMIF($E$27:$J$27,E512,$E$27:$J$27)=E512,1,0),0)</f>
        <v>0</v>
      </c>
      <c r="F513" s="54">
        <f t="shared" si="167"/>
        <v>0</v>
      </c>
      <c r="G513" s="54">
        <f t="shared" si="167"/>
        <v>0</v>
      </c>
      <c r="H513" s="54">
        <f t="shared" si="167"/>
        <v>0</v>
      </c>
      <c r="I513" s="54">
        <f t="shared" si="167"/>
        <v>0</v>
      </c>
      <c r="J513" s="54">
        <f t="shared" si="167"/>
        <v>0</v>
      </c>
      <c r="K513" s="54">
        <f t="shared" si="167"/>
        <v>0</v>
      </c>
      <c r="L513" s="54">
        <f t="shared" si="167"/>
        <v>0</v>
      </c>
      <c r="M513" s="54">
        <f t="shared" si="167"/>
        <v>0</v>
      </c>
      <c r="N513" s="54">
        <f t="shared" si="167"/>
        <v>0</v>
      </c>
      <c r="O513" s="54">
        <f t="shared" si="167"/>
        <v>0</v>
      </c>
      <c r="P513" s="54">
        <f t="shared" si="167"/>
        <v>0</v>
      </c>
      <c r="Q513" s="54">
        <f t="shared" si="167"/>
        <v>0</v>
      </c>
      <c r="R513" s="54">
        <f t="shared" si="167"/>
        <v>0</v>
      </c>
      <c r="S513" s="54">
        <f t="shared" si="167"/>
        <v>0</v>
      </c>
      <c r="T513" s="120"/>
      <c r="Y513" s="125">
        <v>5</v>
      </c>
      <c r="Z513" s="126">
        <v>0</v>
      </c>
      <c r="AA513" s="109">
        <f>5*IF(AND(AA511=C511,Y513=D514),1,0)</f>
        <v>0</v>
      </c>
      <c r="AB513" s="109">
        <f>15*IF(AND(AB511=C511,Y513=D514),1,0)</f>
        <v>0</v>
      </c>
      <c r="AC513" s="109">
        <f>30*IF(AND(AC511=C511,Y513=D514),1,0)</f>
        <v>0</v>
      </c>
      <c r="AD513" s="109">
        <f>50*IF(AND(AD511=C511,Y513=D514),1,0)</f>
        <v>0</v>
      </c>
      <c r="AE513" s="109">
        <f>75*IF(AND(AE511=C511,Y513=D514),1,0)</f>
        <v>0</v>
      </c>
      <c r="AF513" s="109">
        <f>105*IF(AND(AF511=C511,Y513=D514),1,0)</f>
        <v>0</v>
      </c>
      <c r="AG513" s="109">
        <f>140*IF(AND(AG511=C511,Y513=D514),1,0)</f>
        <v>0</v>
      </c>
      <c r="AH513" s="109">
        <f>180*IF(AND(AH511=C511,Y513=D514),1,0)</f>
        <v>0</v>
      </c>
      <c r="AI513" s="109">
        <f>225*IF(AND(AI511=C511,Y513=D514),1,0)</f>
        <v>0</v>
      </c>
      <c r="AJ513" s="126"/>
      <c r="AK513" s="126">
        <v>5</v>
      </c>
      <c r="AL513" s="109">
        <f>1*IF(AND(AL511=C511,AK513=D514),1,0)</f>
        <v>0</v>
      </c>
      <c r="AM513" s="109">
        <f>2*IF(AND(AM511=C511,AK513=D514),1,0)</f>
        <v>0</v>
      </c>
      <c r="AN513" s="109">
        <f>3*IF(AND(AN511=C511,AK513=D514),1,0)</f>
        <v>0</v>
      </c>
      <c r="AO513" s="109">
        <f>4*IF(AND(AO511=C511,AK513=D514),1,0)</f>
        <v>0</v>
      </c>
      <c r="AP513" s="109">
        <f>5*IF(AND(AP511=C511,AK513=D514),1,0)</f>
        <v>0</v>
      </c>
      <c r="AQ513" s="109">
        <f>6*IF(AND(AQ511=C511,AK513=D514),1,0)</f>
        <v>0</v>
      </c>
      <c r="AR513" s="109">
        <f>7*IF(AND(AR511=C511,AK513=D514),1,0)</f>
        <v>0</v>
      </c>
      <c r="AS513" s="109">
        <f>8*IF(AND(AS511=C511,AK513=D514),1,0)</f>
        <v>0</v>
      </c>
      <c r="AT513" s="109">
        <f>9*IF(AND(AT511=C511,AK513=D514),1,0)</f>
        <v>0</v>
      </c>
      <c r="AU513" s="109">
        <f>10*IF(AND(AU511=C511,AK513=D514),1,0)</f>
        <v>0</v>
      </c>
      <c r="AV513" s="126"/>
      <c r="AW513" s="126">
        <v>5</v>
      </c>
      <c r="AX513" s="109">
        <v>0</v>
      </c>
      <c r="AY513" s="109">
        <v>0</v>
      </c>
      <c r="AZ513" s="109">
        <v>0</v>
      </c>
      <c r="BA513" s="109">
        <v>0</v>
      </c>
      <c r="BB513" s="109">
        <v>0</v>
      </c>
      <c r="BC513" s="109">
        <v>0</v>
      </c>
      <c r="BD513" s="109">
        <v>0</v>
      </c>
      <c r="BE513" s="109">
        <v>0</v>
      </c>
      <c r="BF513" s="109">
        <v>0</v>
      </c>
      <c r="BG513" s="109">
        <v>0</v>
      </c>
      <c r="BI513" s="176"/>
      <c r="BJ513" s="176"/>
      <c r="BK513" s="176"/>
      <c r="BL513" s="176"/>
      <c r="BM513" s="176"/>
      <c r="BN513" s="176"/>
      <c r="BO513" s="176"/>
      <c r="BP513" s="176"/>
    </row>
    <row r="514" spans="1:59" ht="15">
      <c r="A514" s="56"/>
      <c r="B514" s="206" t="s">
        <v>62</v>
      </c>
      <c r="C514" s="208">
        <f>C508+1</f>
        <v>81</v>
      </c>
      <c r="D514" s="129">
        <f>SUM(E513:S513)</f>
        <v>0</v>
      </c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17"/>
      <c r="U514" s="82"/>
      <c r="V514" s="117"/>
      <c r="W514" s="117"/>
      <c r="Y514" s="122">
        <v>6</v>
      </c>
      <c r="Z514" s="108">
        <v>0</v>
      </c>
      <c r="AA514" s="109">
        <v>0</v>
      </c>
      <c r="AB514" s="109">
        <f>15*IF(AND(AB511=C511,Y514=D514),1,0)</f>
        <v>0</v>
      </c>
      <c r="AC514" s="109">
        <f>45*IF(AND(AC511=C511,Y514=D514),1,0)</f>
        <v>0</v>
      </c>
      <c r="AD514" s="109">
        <f>90*IF(AND(AD511=C511,Y514=D514),1,0)</f>
        <v>0</v>
      </c>
      <c r="AE514" s="109">
        <f>150*IF(AND(AE511=C511,Y514=D514),1,0)</f>
        <v>0</v>
      </c>
      <c r="AF514" s="109">
        <f>225*IF(AND(AF511=C511,Y514=D514),1,0)</f>
        <v>0</v>
      </c>
      <c r="AG514" s="109">
        <f>315*IF(AND(AG511=C511,Y514=D514),1,0)</f>
        <v>0</v>
      </c>
      <c r="AH514" s="109">
        <f>420*IF(AND(AH511=C511,Y514=D514),1,0)</f>
        <v>0</v>
      </c>
      <c r="AI514" s="109">
        <f>540*IF(AND(AI511=C511,Y514=D514),1,0)</f>
        <v>0</v>
      </c>
      <c r="AJ514" s="108"/>
      <c r="AK514" s="108">
        <v>6</v>
      </c>
      <c r="AL514" s="108">
        <v>0</v>
      </c>
      <c r="AM514" s="109">
        <f>6*IF(AND(AM511=C511,AK514=D514),1,0)</f>
        <v>0</v>
      </c>
      <c r="AN514" s="109">
        <f>12*IF(AND(AN511=C511,AK514=D514),1,0)</f>
        <v>0</v>
      </c>
      <c r="AO514" s="109">
        <f>18*IF(AND(AO511=C511,AK514=D514),1,0)</f>
        <v>0</v>
      </c>
      <c r="AP514" s="109">
        <f>24*IF(AND(AP511=C511,AK514=D514),1,0)</f>
        <v>0</v>
      </c>
      <c r="AQ514" s="109">
        <f>30*IF(AND(AQ511=C511,AK514=D514),1,0)</f>
        <v>0</v>
      </c>
      <c r="AR514" s="109">
        <f>36*IF(AND(AR511=C511,AK514=D514),1,0)</f>
        <v>0</v>
      </c>
      <c r="AS514" s="109">
        <f>42*IF(AND(AS511=C511,AK514=D514),1,0)</f>
        <v>0</v>
      </c>
      <c r="AT514" s="109">
        <f>48*IF(AND(AT511=C511,AK514=D514),1,0)</f>
        <v>0</v>
      </c>
      <c r="AU514" s="109">
        <f>54*IF(AND(AU511=C511,AK514=D514),1,0)</f>
        <v>0</v>
      </c>
      <c r="AV514" s="108"/>
      <c r="AW514" s="108">
        <v>6</v>
      </c>
      <c r="AX514" s="109">
        <f>1*IF(AND(AX511=C511,AW514=D514),1,0)</f>
        <v>0</v>
      </c>
      <c r="AY514" s="109">
        <f>1*IF(AND(AY511=C511,AW514=D514),1,0)</f>
        <v>0</v>
      </c>
      <c r="AZ514" s="109">
        <f>1*IF(AND(AZ511=C511,AW514=D514),1,0)</f>
        <v>0</v>
      </c>
      <c r="BA514" s="109">
        <f>1*IF(AND(BA511=C511,AW514=D514),1,0)</f>
        <v>0</v>
      </c>
      <c r="BB514" s="109">
        <f>1*IF(AND(BB511=C511,AW514=D514),1,0)</f>
        <v>0</v>
      </c>
      <c r="BC514" s="109">
        <f>1*IF(AND(BC511=C511,AW514=D514),1,0)</f>
        <v>0</v>
      </c>
      <c r="BD514" s="109">
        <f>1*IF(AND(BD511=C511,AW514=D514),1,0)</f>
        <v>0</v>
      </c>
      <c r="BE514" s="109">
        <f>1*IF(AND(BE511=C511,AW514=D514),1,0)</f>
        <v>0</v>
      </c>
      <c r="BF514" s="109">
        <f>1*IF(AND(BF511=C511,AW514=D514),1,0)</f>
        <v>0</v>
      </c>
      <c r="BG514" s="109">
        <f>1*IF(AND(BG511=C511,AW514=D514),1,0)</f>
        <v>0</v>
      </c>
    </row>
    <row r="515" spans="1:57" ht="12.75">
      <c r="A515" s="30"/>
      <c r="B515" s="31"/>
      <c r="T515" s="32"/>
      <c r="W515" s="92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I515" s="106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U515" s="80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</row>
    <row r="516" spans="1:20" ht="12.75">
      <c r="A516" s="30"/>
      <c r="B516" s="31"/>
      <c r="C516" s="41"/>
      <c r="D516" s="104"/>
      <c r="E516" s="41"/>
      <c r="F516" s="41"/>
      <c r="G516" s="41"/>
      <c r="T516" s="32"/>
    </row>
    <row r="517" spans="1:68" s="47" customFormat="1" ht="23.25">
      <c r="A517" s="42"/>
      <c r="B517" s="43">
        <f>IF(COUNTIF(E518:S518,"&gt;0")&gt;=6,"Cartão com","")</f>
      </c>
      <c r="C517" s="44">
        <f>IF(COUNTIF(E518:S518,"&gt;0")&gt;=6,COUNTIF(E518:S518,"&gt;0"),"")</f>
      </c>
      <c r="D517" s="102">
        <f>IF(COUNTIF(E518:S518,"&gt;0")&gt;=6,"dezenas","")</f>
      </c>
      <c r="E517" s="45">
        <v>1</v>
      </c>
      <c r="F517" s="46">
        <v>2</v>
      </c>
      <c r="G517" s="46">
        <v>3</v>
      </c>
      <c r="H517" s="45">
        <v>4</v>
      </c>
      <c r="I517" s="45">
        <v>5</v>
      </c>
      <c r="J517" s="45">
        <v>6</v>
      </c>
      <c r="K517" s="45">
        <v>7</v>
      </c>
      <c r="L517" s="45">
        <v>8</v>
      </c>
      <c r="M517" s="45">
        <v>9</v>
      </c>
      <c r="N517" s="45">
        <v>10</v>
      </c>
      <c r="O517" s="45">
        <v>11</v>
      </c>
      <c r="P517" s="45">
        <v>12</v>
      </c>
      <c r="Q517" s="45">
        <v>13</v>
      </c>
      <c r="R517" s="45">
        <v>14</v>
      </c>
      <c r="S517" s="45">
        <v>15</v>
      </c>
      <c r="T517" s="118"/>
      <c r="U517" s="128" t="s">
        <v>23</v>
      </c>
      <c r="V517" s="128" t="s">
        <v>24</v>
      </c>
      <c r="W517" s="128" t="s">
        <v>25</v>
      </c>
      <c r="Y517" s="121" t="s">
        <v>32</v>
      </c>
      <c r="Z517" s="122">
        <v>6</v>
      </c>
      <c r="AA517" s="122">
        <v>7</v>
      </c>
      <c r="AB517" s="122">
        <v>8</v>
      </c>
      <c r="AC517" s="122">
        <v>9</v>
      </c>
      <c r="AD517" s="122">
        <v>10</v>
      </c>
      <c r="AE517" s="122">
        <v>11</v>
      </c>
      <c r="AF517" s="122">
        <v>12</v>
      </c>
      <c r="AG517" s="122">
        <v>13</v>
      </c>
      <c r="AH517" s="122">
        <v>14</v>
      </c>
      <c r="AI517" s="122">
        <v>15</v>
      </c>
      <c r="AJ517" s="123"/>
      <c r="AK517" s="121" t="s">
        <v>33</v>
      </c>
      <c r="AL517" s="108">
        <v>6</v>
      </c>
      <c r="AM517" s="108">
        <v>7</v>
      </c>
      <c r="AN517" s="108">
        <v>8</v>
      </c>
      <c r="AO517" s="108">
        <v>9</v>
      </c>
      <c r="AP517" s="108">
        <v>10</v>
      </c>
      <c r="AQ517" s="108">
        <v>11</v>
      </c>
      <c r="AR517" s="108">
        <v>12</v>
      </c>
      <c r="AS517" s="108">
        <v>13</v>
      </c>
      <c r="AT517" s="108">
        <v>14</v>
      </c>
      <c r="AU517" s="108">
        <v>15</v>
      </c>
      <c r="AV517" s="123"/>
      <c r="AW517" s="121" t="s">
        <v>34</v>
      </c>
      <c r="AX517" s="108">
        <v>6</v>
      </c>
      <c r="AY517" s="108">
        <v>7</v>
      </c>
      <c r="AZ517" s="108">
        <v>8</v>
      </c>
      <c r="BA517" s="108">
        <v>9</v>
      </c>
      <c r="BB517" s="108">
        <v>10</v>
      </c>
      <c r="BC517" s="108">
        <v>11</v>
      </c>
      <c r="BD517" s="108">
        <v>12</v>
      </c>
      <c r="BE517" s="108">
        <v>13</v>
      </c>
      <c r="BF517" s="108">
        <v>14</v>
      </c>
      <c r="BG517" s="108">
        <v>15</v>
      </c>
      <c r="BI517" s="174" t="s">
        <v>54</v>
      </c>
      <c r="BJ517" s="226" t="s">
        <v>69</v>
      </c>
      <c r="BK517" s="226" t="s">
        <v>70</v>
      </c>
      <c r="BL517" s="226" t="s">
        <v>71</v>
      </c>
      <c r="BM517" s="226" t="s">
        <v>72</v>
      </c>
      <c r="BN517" s="226" t="s">
        <v>57</v>
      </c>
      <c r="BO517" s="226" t="s">
        <v>58</v>
      </c>
      <c r="BP517" s="226" t="s">
        <v>25</v>
      </c>
    </row>
    <row r="518" spans="1:68" s="51" customFormat="1" ht="18">
      <c r="A518" s="48" t="str">
        <f>A512</f>
        <v>Grupo</v>
      </c>
      <c r="B518" s="49" t="s">
        <v>12</v>
      </c>
      <c r="C518" s="50" t="s">
        <v>2</v>
      </c>
      <c r="D518" s="97" t="s">
        <v>15</v>
      </c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119"/>
      <c r="U518" s="127">
        <f>SUM(Z518:AI520)</f>
        <v>0</v>
      </c>
      <c r="V518" s="127">
        <f>SUM(AL518:AU520)</f>
        <v>0</v>
      </c>
      <c r="W518" s="127">
        <f>SUM(AX518:BG520)</f>
        <v>0</v>
      </c>
      <c r="Y518" s="122">
        <v>4</v>
      </c>
      <c r="Z518" s="109">
        <f>1*IF(AND(Z517=C517,Y518=D520),1,0)</f>
        <v>0</v>
      </c>
      <c r="AA518" s="109">
        <f>3*IF(AND(AA517=C517,Y518=D520),1,0)</f>
        <v>0</v>
      </c>
      <c r="AB518" s="109">
        <f>6*IF(AND(AB517=C517,Y518=D520),1,0)</f>
        <v>0</v>
      </c>
      <c r="AC518" s="109">
        <f>10*IF(AND(AC517=C517,Y518=D520),1,0)</f>
        <v>0</v>
      </c>
      <c r="AD518" s="109">
        <f>15*IF(AND(AD517=C517,Y518=D520),1,0)</f>
        <v>0</v>
      </c>
      <c r="AE518" s="109">
        <f>21*IF(AND(AE517=C517,Y518=D520),1,0)</f>
        <v>0</v>
      </c>
      <c r="AF518" s="109">
        <f>28*IF(AND(AF517=C517,Y518=D520),1,0)</f>
        <v>0</v>
      </c>
      <c r="AG518" s="109">
        <f>36*IF(AND(AG517=C517,Y518=D520),1,0)</f>
        <v>0</v>
      </c>
      <c r="AH518" s="109">
        <f>45*IF(AND(AH517=C517,Y518=D520),1,0)</f>
        <v>0</v>
      </c>
      <c r="AI518" s="109">
        <f>55*IF(AND(AI517=C517,Y518=D520),1,0)</f>
        <v>0</v>
      </c>
      <c r="AJ518" s="124"/>
      <c r="AK518" s="109">
        <v>4</v>
      </c>
      <c r="AL518" s="109">
        <v>0</v>
      </c>
      <c r="AM518" s="109">
        <v>0</v>
      </c>
      <c r="AN518" s="109">
        <v>0</v>
      </c>
      <c r="AO518" s="109">
        <v>0</v>
      </c>
      <c r="AP518" s="109">
        <v>0</v>
      </c>
      <c r="AQ518" s="109">
        <v>0</v>
      </c>
      <c r="AR518" s="109">
        <v>0</v>
      </c>
      <c r="AS518" s="109">
        <v>0</v>
      </c>
      <c r="AT518" s="109">
        <v>0</v>
      </c>
      <c r="AU518" s="109">
        <v>0</v>
      </c>
      <c r="AV518" s="124"/>
      <c r="AW518" s="109">
        <v>4</v>
      </c>
      <c r="AX518" s="109">
        <v>0</v>
      </c>
      <c r="AY518" s="109">
        <v>0</v>
      </c>
      <c r="AZ518" s="109">
        <v>0</v>
      </c>
      <c r="BA518" s="109">
        <v>0</v>
      </c>
      <c r="BB518" s="109">
        <v>0</v>
      </c>
      <c r="BC518" s="109">
        <v>0</v>
      </c>
      <c r="BD518" s="109">
        <v>0</v>
      </c>
      <c r="BE518" s="109">
        <v>0</v>
      </c>
      <c r="BF518" s="109">
        <v>0</v>
      </c>
      <c r="BG518" s="109">
        <v>0</v>
      </c>
      <c r="BI518" s="176"/>
      <c r="BJ518" s="175">
        <f aca="true" t="shared" si="168" ref="BJ518:BP518">IF($D519="","",IF($D519=BJ517,"X",""))</f>
      </c>
      <c r="BK518" s="175">
        <f t="shared" si="168"/>
      </c>
      <c r="BL518" s="175">
        <f t="shared" si="168"/>
      </c>
      <c r="BM518" s="175">
        <f t="shared" si="168"/>
      </c>
      <c r="BN518" s="175">
        <f t="shared" si="168"/>
      </c>
      <c r="BO518" s="175">
        <f t="shared" si="168"/>
      </c>
      <c r="BP518" s="175">
        <f t="shared" si="168"/>
      </c>
    </row>
    <row r="519" spans="1:68" s="55" customFormat="1" ht="12.75">
      <c r="A519" s="52" t="str">
        <f>A513</f>
        <v>001</v>
      </c>
      <c r="B519" s="53">
        <f>IF(AND(C517&gt;=6,C517&lt;&gt;"",B$27&lt;&gt;""),B$27,"")</f>
      </c>
      <c r="C519" s="38">
        <f>IF(AND(C517&gt;0,C517&lt;&gt;"",C$27&lt;&gt;""),C$27,"")</f>
      </c>
      <c r="D519" s="201">
        <f>IF(AND(C517&gt;=6,B519&lt;&gt;"",C519&lt;&gt;""),CHOOSE(SUM(E519:S519)+1,"0","1","2","3","Quadra","Quina","SENA","Verifique","Verifique","Verifique","Verifique","Verifique","Verifique","Verifique","Verifique","Verifique"),"")</f>
      </c>
      <c r="E519" s="54">
        <f aca="true" t="shared" si="169" ref="E519:S519">IF(E518&lt;&gt;"",IF(SUMIF($E$27:$J$27,E518,$E$27:$J$27)=E518,1,0),0)</f>
        <v>0</v>
      </c>
      <c r="F519" s="54">
        <f t="shared" si="169"/>
        <v>0</v>
      </c>
      <c r="G519" s="54">
        <f t="shared" si="169"/>
        <v>0</v>
      </c>
      <c r="H519" s="54">
        <f t="shared" si="169"/>
        <v>0</v>
      </c>
      <c r="I519" s="54">
        <f t="shared" si="169"/>
        <v>0</v>
      </c>
      <c r="J519" s="54">
        <f t="shared" si="169"/>
        <v>0</v>
      </c>
      <c r="K519" s="54">
        <f t="shared" si="169"/>
        <v>0</v>
      </c>
      <c r="L519" s="54">
        <f t="shared" si="169"/>
        <v>0</v>
      </c>
      <c r="M519" s="54">
        <f t="shared" si="169"/>
        <v>0</v>
      </c>
      <c r="N519" s="54">
        <f t="shared" si="169"/>
        <v>0</v>
      </c>
      <c r="O519" s="54">
        <f t="shared" si="169"/>
        <v>0</v>
      </c>
      <c r="P519" s="54">
        <f t="shared" si="169"/>
        <v>0</v>
      </c>
      <c r="Q519" s="54">
        <f t="shared" si="169"/>
        <v>0</v>
      </c>
      <c r="R519" s="54">
        <f t="shared" si="169"/>
        <v>0</v>
      </c>
      <c r="S519" s="54">
        <f t="shared" si="169"/>
        <v>0</v>
      </c>
      <c r="T519" s="120"/>
      <c r="Y519" s="125">
        <v>5</v>
      </c>
      <c r="Z519" s="126">
        <v>0</v>
      </c>
      <c r="AA519" s="109">
        <f>5*IF(AND(AA517=C517,Y519=D520),1,0)</f>
        <v>0</v>
      </c>
      <c r="AB519" s="109">
        <f>15*IF(AND(AB517=C517,Y519=D520),1,0)</f>
        <v>0</v>
      </c>
      <c r="AC519" s="109">
        <f>30*IF(AND(AC517=C517,Y519=D520),1,0)</f>
        <v>0</v>
      </c>
      <c r="AD519" s="109">
        <f>50*IF(AND(AD517=C517,Y519=D520),1,0)</f>
        <v>0</v>
      </c>
      <c r="AE519" s="109">
        <f>75*IF(AND(AE517=C517,Y519=D520),1,0)</f>
        <v>0</v>
      </c>
      <c r="AF519" s="109">
        <f>105*IF(AND(AF517=C517,Y519=D520),1,0)</f>
        <v>0</v>
      </c>
      <c r="AG519" s="109">
        <f>140*IF(AND(AG517=C517,Y519=D520),1,0)</f>
        <v>0</v>
      </c>
      <c r="AH519" s="109">
        <f>180*IF(AND(AH517=C517,Y519=D520),1,0)</f>
        <v>0</v>
      </c>
      <c r="AI519" s="109">
        <f>225*IF(AND(AI517=C517,Y519=D520),1,0)</f>
        <v>0</v>
      </c>
      <c r="AJ519" s="126"/>
      <c r="AK519" s="126">
        <v>5</v>
      </c>
      <c r="AL519" s="109">
        <f>1*IF(AND(AL517=C517,AK519=D520),1,0)</f>
        <v>0</v>
      </c>
      <c r="AM519" s="109">
        <f>2*IF(AND(AM517=C517,AK519=D520),1,0)</f>
        <v>0</v>
      </c>
      <c r="AN519" s="109">
        <f>3*IF(AND(AN517=C517,AK519=D520),1,0)</f>
        <v>0</v>
      </c>
      <c r="AO519" s="109">
        <f>4*IF(AND(AO517=C517,AK519=D520),1,0)</f>
        <v>0</v>
      </c>
      <c r="AP519" s="109">
        <f>5*IF(AND(AP517=C517,AK519=D520),1,0)</f>
        <v>0</v>
      </c>
      <c r="AQ519" s="109">
        <f>6*IF(AND(AQ517=C517,AK519=D520),1,0)</f>
        <v>0</v>
      </c>
      <c r="AR519" s="109">
        <f>7*IF(AND(AR517=C517,AK519=D520),1,0)</f>
        <v>0</v>
      </c>
      <c r="AS519" s="109">
        <f>8*IF(AND(AS517=C517,AK519=D520),1,0)</f>
        <v>0</v>
      </c>
      <c r="AT519" s="109">
        <f>9*IF(AND(AT517=C517,AK519=D520),1,0)</f>
        <v>0</v>
      </c>
      <c r="AU519" s="109">
        <f>10*IF(AND(AU517=C517,AK519=D520),1,0)</f>
        <v>0</v>
      </c>
      <c r="AV519" s="126"/>
      <c r="AW519" s="126">
        <v>5</v>
      </c>
      <c r="AX519" s="109">
        <v>0</v>
      </c>
      <c r="AY519" s="109">
        <v>0</v>
      </c>
      <c r="AZ519" s="109">
        <v>0</v>
      </c>
      <c r="BA519" s="109">
        <v>0</v>
      </c>
      <c r="BB519" s="109">
        <v>0</v>
      </c>
      <c r="BC519" s="109">
        <v>0</v>
      </c>
      <c r="BD519" s="109">
        <v>0</v>
      </c>
      <c r="BE519" s="109">
        <v>0</v>
      </c>
      <c r="BF519" s="109">
        <v>0</v>
      </c>
      <c r="BG519" s="109">
        <v>0</v>
      </c>
      <c r="BI519" s="176"/>
      <c r="BJ519" s="176"/>
      <c r="BK519" s="176"/>
      <c r="BL519" s="176"/>
      <c r="BM519" s="176"/>
      <c r="BN519" s="176"/>
      <c r="BO519" s="176"/>
      <c r="BP519" s="176"/>
    </row>
    <row r="520" spans="1:59" ht="15">
      <c r="A520" s="56"/>
      <c r="B520" s="206" t="s">
        <v>62</v>
      </c>
      <c r="C520" s="208">
        <f>C514+1</f>
        <v>82</v>
      </c>
      <c r="D520" s="129">
        <f>SUM(E519:S519)</f>
        <v>0</v>
      </c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17"/>
      <c r="U520" s="82"/>
      <c r="V520" s="117"/>
      <c r="W520" s="117"/>
      <c r="Y520" s="122">
        <v>6</v>
      </c>
      <c r="Z520" s="108">
        <v>0</v>
      </c>
      <c r="AA520" s="109">
        <v>0</v>
      </c>
      <c r="AB520" s="109">
        <f>15*IF(AND(AB517=C517,Y520=D520),1,0)</f>
        <v>0</v>
      </c>
      <c r="AC520" s="109">
        <f>45*IF(AND(AC517=C517,Y520=D520),1,0)</f>
        <v>0</v>
      </c>
      <c r="AD520" s="109">
        <f>90*IF(AND(AD517=C517,Y520=D520),1,0)</f>
        <v>0</v>
      </c>
      <c r="AE520" s="109">
        <f>150*IF(AND(AE517=C517,Y520=D520),1,0)</f>
        <v>0</v>
      </c>
      <c r="AF520" s="109">
        <f>225*IF(AND(AF517=C517,Y520=D520),1,0)</f>
        <v>0</v>
      </c>
      <c r="AG520" s="109">
        <f>315*IF(AND(AG517=C517,Y520=D520),1,0)</f>
        <v>0</v>
      </c>
      <c r="AH520" s="109">
        <f>420*IF(AND(AH517=C517,Y520=D520),1,0)</f>
        <v>0</v>
      </c>
      <c r="AI520" s="109">
        <f>540*IF(AND(AI517=C517,Y520=D520),1,0)</f>
        <v>0</v>
      </c>
      <c r="AJ520" s="108"/>
      <c r="AK520" s="108">
        <v>6</v>
      </c>
      <c r="AL520" s="108">
        <v>0</v>
      </c>
      <c r="AM520" s="109">
        <f>6*IF(AND(AM517=C517,AK520=D520),1,0)</f>
        <v>0</v>
      </c>
      <c r="AN520" s="109">
        <f>12*IF(AND(AN517=C517,AK520=D520),1,0)</f>
        <v>0</v>
      </c>
      <c r="AO520" s="109">
        <f>18*IF(AND(AO517=C517,AK520=D520),1,0)</f>
        <v>0</v>
      </c>
      <c r="AP520" s="109">
        <f>24*IF(AND(AP517=C517,AK520=D520),1,0)</f>
        <v>0</v>
      </c>
      <c r="AQ520" s="109">
        <f>30*IF(AND(AQ517=C517,AK520=D520),1,0)</f>
        <v>0</v>
      </c>
      <c r="AR520" s="109">
        <f>36*IF(AND(AR517=C517,AK520=D520),1,0)</f>
        <v>0</v>
      </c>
      <c r="AS520" s="109">
        <f>42*IF(AND(AS517=C517,AK520=D520),1,0)</f>
        <v>0</v>
      </c>
      <c r="AT520" s="109">
        <f>48*IF(AND(AT517=C517,AK520=D520),1,0)</f>
        <v>0</v>
      </c>
      <c r="AU520" s="109">
        <f>54*IF(AND(AU517=C517,AK520=D520),1,0)</f>
        <v>0</v>
      </c>
      <c r="AV520" s="108"/>
      <c r="AW520" s="108">
        <v>6</v>
      </c>
      <c r="AX520" s="109">
        <f>1*IF(AND(AX517=C517,AW520=D520),1,0)</f>
        <v>0</v>
      </c>
      <c r="AY520" s="109">
        <f>1*IF(AND(AY517=C517,AW520=D520),1,0)</f>
        <v>0</v>
      </c>
      <c r="AZ520" s="109">
        <f>1*IF(AND(AZ517=C517,AW520=D520),1,0)</f>
        <v>0</v>
      </c>
      <c r="BA520" s="109">
        <f>1*IF(AND(BA517=C517,AW520=D520),1,0)</f>
        <v>0</v>
      </c>
      <c r="BB520" s="109">
        <f>1*IF(AND(BB517=C517,AW520=D520),1,0)</f>
        <v>0</v>
      </c>
      <c r="BC520" s="109">
        <f>1*IF(AND(BC517=C517,AW520=D520),1,0)</f>
        <v>0</v>
      </c>
      <c r="BD520" s="109">
        <f>1*IF(AND(BD517=C517,AW520=D520),1,0)</f>
        <v>0</v>
      </c>
      <c r="BE520" s="109">
        <f>1*IF(AND(BE517=C517,AW520=D520),1,0)</f>
        <v>0</v>
      </c>
      <c r="BF520" s="109">
        <f>1*IF(AND(BF517=C517,AW520=D520),1,0)</f>
        <v>0</v>
      </c>
      <c r="BG520" s="109">
        <f>1*IF(AND(BG517=C517,AW520=D520),1,0)</f>
        <v>0</v>
      </c>
    </row>
    <row r="521" spans="1:57" ht="12.75">
      <c r="A521" s="30"/>
      <c r="B521" s="31"/>
      <c r="T521" s="32"/>
      <c r="W521" s="92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I521" s="106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U521" s="80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</row>
    <row r="522" spans="1:20" ht="12.75">
      <c r="A522" s="30"/>
      <c r="B522" s="31"/>
      <c r="C522" s="41"/>
      <c r="D522" s="104"/>
      <c r="E522" s="41"/>
      <c r="F522" s="41"/>
      <c r="G522" s="41"/>
      <c r="T522" s="32"/>
    </row>
    <row r="523" spans="1:68" s="47" customFormat="1" ht="23.25">
      <c r="A523" s="42"/>
      <c r="B523" s="43">
        <f>IF(COUNTIF(E524:S524,"&gt;0")&gt;=6,"Cartão com","")</f>
      </c>
      <c r="C523" s="44">
        <f>IF(COUNTIF(E524:S524,"&gt;0")&gt;=6,COUNTIF(E524:S524,"&gt;0"),"")</f>
      </c>
      <c r="D523" s="102">
        <f>IF(COUNTIF(E524:S524,"&gt;0")&gt;=6,"dezenas","")</f>
      </c>
      <c r="E523" s="45">
        <v>1</v>
      </c>
      <c r="F523" s="46">
        <v>2</v>
      </c>
      <c r="G523" s="46">
        <v>3</v>
      </c>
      <c r="H523" s="45">
        <v>4</v>
      </c>
      <c r="I523" s="45">
        <v>5</v>
      </c>
      <c r="J523" s="45">
        <v>6</v>
      </c>
      <c r="K523" s="45">
        <v>7</v>
      </c>
      <c r="L523" s="45">
        <v>8</v>
      </c>
      <c r="M523" s="45">
        <v>9</v>
      </c>
      <c r="N523" s="45">
        <v>10</v>
      </c>
      <c r="O523" s="45">
        <v>11</v>
      </c>
      <c r="P523" s="45">
        <v>12</v>
      </c>
      <c r="Q523" s="45">
        <v>13</v>
      </c>
      <c r="R523" s="45">
        <v>14</v>
      </c>
      <c r="S523" s="45">
        <v>15</v>
      </c>
      <c r="T523" s="118"/>
      <c r="U523" s="128" t="s">
        <v>23</v>
      </c>
      <c r="V523" s="128" t="s">
        <v>24</v>
      </c>
      <c r="W523" s="128" t="s">
        <v>25</v>
      </c>
      <c r="Y523" s="121" t="s">
        <v>32</v>
      </c>
      <c r="Z523" s="122">
        <v>6</v>
      </c>
      <c r="AA523" s="122">
        <v>7</v>
      </c>
      <c r="AB523" s="122">
        <v>8</v>
      </c>
      <c r="AC523" s="122">
        <v>9</v>
      </c>
      <c r="AD523" s="122">
        <v>10</v>
      </c>
      <c r="AE523" s="122">
        <v>11</v>
      </c>
      <c r="AF523" s="122">
        <v>12</v>
      </c>
      <c r="AG523" s="122">
        <v>13</v>
      </c>
      <c r="AH523" s="122">
        <v>14</v>
      </c>
      <c r="AI523" s="122">
        <v>15</v>
      </c>
      <c r="AJ523" s="123"/>
      <c r="AK523" s="121" t="s">
        <v>33</v>
      </c>
      <c r="AL523" s="108">
        <v>6</v>
      </c>
      <c r="AM523" s="108">
        <v>7</v>
      </c>
      <c r="AN523" s="108">
        <v>8</v>
      </c>
      <c r="AO523" s="108">
        <v>9</v>
      </c>
      <c r="AP523" s="108">
        <v>10</v>
      </c>
      <c r="AQ523" s="108">
        <v>11</v>
      </c>
      <c r="AR523" s="108">
        <v>12</v>
      </c>
      <c r="AS523" s="108">
        <v>13</v>
      </c>
      <c r="AT523" s="108">
        <v>14</v>
      </c>
      <c r="AU523" s="108">
        <v>15</v>
      </c>
      <c r="AV523" s="123"/>
      <c r="AW523" s="121" t="s">
        <v>34</v>
      </c>
      <c r="AX523" s="108">
        <v>6</v>
      </c>
      <c r="AY523" s="108">
        <v>7</v>
      </c>
      <c r="AZ523" s="108">
        <v>8</v>
      </c>
      <c r="BA523" s="108">
        <v>9</v>
      </c>
      <c r="BB523" s="108">
        <v>10</v>
      </c>
      <c r="BC523" s="108">
        <v>11</v>
      </c>
      <c r="BD523" s="108">
        <v>12</v>
      </c>
      <c r="BE523" s="108">
        <v>13</v>
      </c>
      <c r="BF523" s="108">
        <v>14</v>
      </c>
      <c r="BG523" s="108">
        <v>15</v>
      </c>
      <c r="BI523" s="174" t="s">
        <v>54</v>
      </c>
      <c r="BJ523" s="226" t="s">
        <v>69</v>
      </c>
      <c r="BK523" s="226" t="s">
        <v>70</v>
      </c>
      <c r="BL523" s="226" t="s">
        <v>71</v>
      </c>
      <c r="BM523" s="226" t="s">
        <v>72</v>
      </c>
      <c r="BN523" s="226" t="s">
        <v>57</v>
      </c>
      <c r="BO523" s="226" t="s">
        <v>58</v>
      </c>
      <c r="BP523" s="226" t="s">
        <v>25</v>
      </c>
    </row>
    <row r="524" spans="1:68" s="51" customFormat="1" ht="18">
      <c r="A524" s="48" t="str">
        <f>A518</f>
        <v>Grupo</v>
      </c>
      <c r="B524" s="49" t="s">
        <v>12</v>
      </c>
      <c r="C524" s="50" t="s">
        <v>2</v>
      </c>
      <c r="D524" s="97" t="s">
        <v>15</v>
      </c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119"/>
      <c r="U524" s="127">
        <f>SUM(Z524:AI526)</f>
        <v>0</v>
      </c>
      <c r="V524" s="127">
        <f>SUM(AL524:AU526)</f>
        <v>0</v>
      </c>
      <c r="W524" s="127">
        <f>SUM(AX524:BG526)</f>
        <v>0</v>
      </c>
      <c r="Y524" s="122">
        <v>4</v>
      </c>
      <c r="Z524" s="109">
        <f>1*IF(AND(Z523=C523,Y524=D526),1,0)</f>
        <v>0</v>
      </c>
      <c r="AA524" s="109">
        <f>3*IF(AND(AA523=C523,Y524=D526),1,0)</f>
        <v>0</v>
      </c>
      <c r="AB524" s="109">
        <f>6*IF(AND(AB523=C523,Y524=D526),1,0)</f>
        <v>0</v>
      </c>
      <c r="AC524" s="109">
        <f>10*IF(AND(AC523=C523,Y524=D526),1,0)</f>
        <v>0</v>
      </c>
      <c r="AD524" s="109">
        <f>15*IF(AND(AD523=C523,Y524=D526),1,0)</f>
        <v>0</v>
      </c>
      <c r="AE524" s="109">
        <f>21*IF(AND(AE523=C523,Y524=D526),1,0)</f>
        <v>0</v>
      </c>
      <c r="AF524" s="109">
        <f>28*IF(AND(AF523=C523,Y524=D526),1,0)</f>
        <v>0</v>
      </c>
      <c r="AG524" s="109">
        <f>36*IF(AND(AG523=C523,Y524=D526),1,0)</f>
        <v>0</v>
      </c>
      <c r="AH524" s="109">
        <f>45*IF(AND(AH523=C523,Y524=D526),1,0)</f>
        <v>0</v>
      </c>
      <c r="AI524" s="109">
        <f>55*IF(AND(AI523=C523,Y524=D526),1,0)</f>
        <v>0</v>
      </c>
      <c r="AJ524" s="124"/>
      <c r="AK524" s="109">
        <v>4</v>
      </c>
      <c r="AL524" s="109">
        <v>0</v>
      </c>
      <c r="AM524" s="109">
        <v>0</v>
      </c>
      <c r="AN524" s="109">
        <v>0</v>
      </c>
      <c r="AO524" s="109">
        <v>0</v>
      </c>
      <c r="AP524" s="109">
        <v>0</v>
      </c>
      <c r="AQ524" s="109">
        <v>0</v>
      </c>
      <c r="AR524" s="109">
        <v>0</v>
      </c>
      <c r="AS524" s="109">
        <v>0</v>
      </c>
      <c r="AT524" s="109">
        <v>0</v>
      </c>
      <c r="AU524" s="109">
        <v>0</v>
      </c>
      <c r="AV524" s="124"/>
      <c r="AW524" s="109">
        <v>4</v>
      </c>
      <c r="AX524" s="109">
        <v>0</v>
      </c>
      <c r="AY524" s="109">
        <v>0</v>
      </c>
      <c r="AZ524" s="109">
        <v>0</v>
      </c>
      <c r="BA524" s="109">
        <v>0</v>
      </c>
      <c r="BB524" s="109">
        <v>0</v>
      </c>
      <c r="BC524" s="109">
        <v>0</v>
      </c>
      <c r="BD524" s="109">
        <v>0</v>
      </c>
      <c r="BE524" s="109">
        <v>0</v>
      </c>
      <c r="BF524" s="109">
        <v>0</v>
      </c>
      <c r="BG524" s="109">
        <v>0</v>
      </c>
      <c r="BI524" s="176"/>
      <c r="BJ524" s="175">
        <f aca="true" t="shared" si="170" ref="BJ524:BP524">IF($D525="","",IF($D525=BJ523,"X",""))</f>
      </c>
      <c r="BK524" s="175">
        <f t="shared" si="170"/>
      </c>
      <c r="BL524" s="175">
        <f t="shared" si="170"/>
      </c>
      <c r="BM524" s="175">
        <f t="shared" si="170"/>
      </c>
      <c r="BN524" s="175">
        <f t="shared" si="170"/>
      </c>
      <c r="BO524" s="175">
        <f t="shared" si="170"/>
      </c>
      <c r="BP524" s="175">
        <f t="shared" si="170"/>
      </c>
    </row>
    <row r="525" spans="1:68" s="55" customFormat="1" ht="12.75">
      <c r="A525" s="52" t="str">
        <f>A519</f>
        <v>001</v>
      </c>
      <c r="B525" s="53">
        <f>IF(AND(C523&gt;=6,C523&lt;&gt;"",B$27&lt;&gt;""),B$27,"")</f>
      </c>
      <c r="C525" s="38">
        <f>IF(AND(C523&gt;0,C523&lt;&gt;"",C$27&lt;&gt;""),C$27,"")</f>
      </c>
      <c r="D525" s="201">
        <f>IF(AND(C523&gt;=6,B525&lt;&gt;"",C525&lt;&gt;""),CHOOSE(SUM(E525:S525)+1,"0","1","2","3","Quadra","Quina","SENA","Verifique","Verifique","Verifique","Verifique","Verifique","Verifique","Verifique","Verifique","Verifique"),"")</f>
      </c>
      <c r="E525" s="54">
        <f aca="true" t="shared" si="171" ref="E525:S525">IF(E524&lt;&gt;"",IF(SUMIF($E$27:$J$27,E524,$E$27:$J$27)=E524,1,0),0)</f>
        <v>0</v>
      </c>
      <c r="F525" s="54">
        <f t="shared" si="171"/>
        <v>0</v>
      </c>
      <c r="G525" s="54">
        <f t="shared" si="171"/>
        <v>0</v>
      </c>
      <c r="H525" s="54">
        <f t="shared" si="171"/>
        <v>0</v>
      </c>
      <c r="I525" s="54">
        <f t="shared" si="171"/>
        <v>0</v>
      </c>
      <c r="J525" s="54">
        <f t="shared" si="171"/>
        <v>0</v>
      </c>
      <c r="K525" s="54">
        <f t="shared" si="171"/>
        <v>0</v>
      </c>
      <c r="L525" s="54">
        <f t="shared" si="171"/>
        <v>0</v>
      </c>
      <c r="M525" s="54">
        <f t="shared" si="171"/>
        <v>0</v>
      </c>
      <c r="N525" s="54">
        <f t="shared" si="171"/>
        <v>0</v>
      </c>
      <c r="O525" s="54">
        <f t="shared" si="171"/>
        <v>0</v>
      </c>
      <c r="P525" s="54">
        <f t="shared" si="171"/>
        <v>0</v>
      </c>
      <c r="Q525" s="54">
        <f t="shared" si="171"/>
        <v>0</v>
      </c>
      <c r="R525" s="54">
        <f t="shared" si="171"/>
        <v>0</v>
      </c>
      <c r="S525" s="54">
        <f t="shared" si="171"/>
        <v>0</v>
      </c>
      <c r="T525" s="120"/>
      <c r="Y525" s="125">
        <v>5</v>
      </c>
      <c r="Z525" s="126">
        <v>0</v>
      </c>
      <c r="AA525" s="109">
        <f>5*IF(AND(AA523=C523,Y525=D526),1,0)</f>
        <v>0</v>
      </c>
      <c r="AB525" s="109">
        <f>15*IF(AND(AB523=C523,Y525=D526),1,0)</f>
        <v>0</v>
      </c>
      <c r="AC525" s="109">
        <f>30*IF(AND(AC523=C523,Y525=D526),1,0)</f>
        <v>0</v>
      </c>
      <c r="AD525" s="109">
        <f>50*IF(AND(AD523=C523,Y525=D526),1,0)</f>
        <v>0</v>
      </c>
      <c r="AE525" s="109">
        <f>75*IF(AND(AE523=C523,Y525=D526),1,0)</f>
        <v>0</v>
      </c>
      <c r="AF525" s="109">
        <f>105*IF(AND(AF523=C523,Y525=D526),1,0)</f>
        <v>0</v>
      </c>
      <c r="AG525" s="109">
        <f>140*IF(AND(AG523=C523,Y525=D526),1,0)</f>
        <v>0</v>
      </c>
      <c r="AH525" s="109">
        <f>180*IF(AND(AH523=C523,Y525=D526),1,0)</f>
        <v>0</v>
      </c>
      <c r="AI525" s="109">
        <f>225*IF(AND(AI523=C523,Y525=D526),1,0)</f>
        <v>0</v>
      </c>
      <c r="AJ525" s="126"/>
      <c r="AK525" s="126">
        <v>5</v>
      </c>
      <c r="AL525" s="109">
        <f>1*IF(AND(AL523=C523,AK525=D526),1,0)</f>
        <v>0</v>
      </c>
      <c r="AM525" s="109">
        <f>2*IF(AND(AM523=C523,AK525=D526),1,0)</f>
        <v>0</v>
      </c>
      <c r="AN525" s="109">
        <f>3*IF(AND(AN523=C523,AK525=D526),1,0)</f>
        <v>0</v>
      </c>
      <c r="AO525" s="109">
        <f>4*IF(AND(AO523=C523,AK525=D526),1,0)</f>
        <v>0</v>
      </c>
      <c r="AP525" s="109">
        <f>5*IF(AND(AP523=C523,AK525=D526),1,0)</f>
        <v>0</v>
      </c>
      <c r="AQ525" s="109">
        <f>6*IF(AND(AQ523=C523,AK525=D526),1,0)</f>
        <v>0</v>
      </c>
      <c r="AR525" s="109">
        <f>7*IF(AND(AR523=C523,AK525=D526),1,0)</f>
        <v>0</v>
      </c>
      <c r="AS525" s="109">
        <f>8*IF(AND(AS523=C523,AK525=D526),1,0)</f>
        <v>0</v>
      </c>
      <c r="AT525" s="109">
        <f>9*IF(AND(AT523=C523,AK525=D526),1,0)</f>
        <v>0</v>
      </c>
      <c r="AU525" s="109">
        <f>10*IF(AND(AU523=C523,AK525=D526),1,0)</f>
        <v>0</v>
      </c>
      <c r="AV525" s="126"/>
      <c r="AW525" s="126">
        <v>5</v>
      </c>
      <c r="AX525" s="109">
        <v>0</v>
      </c>
      <c r="AY525" s="109">
        <v>0</v>
      </c>
      <c r="AZ525" s="109">
        <v>0</v>
      </c>
      <c r="BA525" s="109">
        <v>0</v>
      </c>
      <c r="BB525" s="109">
        <v>0</v>
      </c>
      <c r="BC525" s="109">
        <v>0</v>
      </c>
      <c r="BD525" s="109">
        <v>0</v>
      </c>
      <c r="BE525" s="109">
        <v>0</v>
      </c>
      <c r="BF525" s="109">
        <v>0</v>
      </c>
      <c r="BG525" s="109">
        <v>0</v>
      </c>
      <c r="BI525" s="176"/>
      <c r="BJ525" s="176"/>
      <c r="BK525" s="176"/>
      <c r="BL525" s="176"/>
      <c r="BM525" s="176"/>
      <c r="BN525" s="176"/>
      <c r="BO525" s="176"/>
      <c r="BP525" s="176"/>
    </row>
    <row r="526" spans="1:59" ht="15">
      <c r="A526" s="56"/>
      <c r="B526" s="206" t="s">
        <v>62</v>
      </c>
      <c r="C526" s="208">
        <f>C520+1</f>
        <v>83</v>
      </c>
      <c r="D526" s="129">
        <f>SUM(E525:S525)</f>
        <v>0</v>
      </c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17"/>
      <c r="U526" s="82"/>
      <c r="V526" s="117"/>
      <c r="W526" s="117"/>
      <c r="Y526" s="122">
        <v>6</v>
      </c>
      <c r="Z526" s="108">
        <v>0</v>
      </c>
      <c r="AA526" s="109">
        <v>0</v>
      </c>
      <c r="AB526" s="109">
        <f>15*IF(AND(AB523=C523,Y526=D526),1,0)</f>
        <v>0</v>
      </c>
      <c r="AC526" s="109">
        <f>45*IF(AND(AC523=C523,Y526=D526),1,0)</f>
        <v>0</v>
      </c>
      <c r="AD526" s="109">
        <f>90*IF(AND(AD523=C523,Y526=D526),1,0)</f>
        <v>0</v>
      </c>
      <c r="AE526" s="109">
        <f>150*IF(AND(AE523=C523,Y526=D526),1,0)</f>
        <v>0</v>
      </c>
      <c r="AF526" s="109">
        <f>225*IF(AND(AF523=C523,Y526=D526),1,0)</f>
        <v>0</v>
      </c>
      <c r="AG526" s="109">
        <f>315*IF(AND(AG523=C523,Y526=D526),1,0)</f>
        <v>0</v>
      </c>
      <c r="AH526" s="109">
        <f>420*IF(AND(AH523=C523,Y526=D526),1,0)</f>
        <v>0</v>
      </c>
      <c r="AI526" s="109">
        <f>540*IF(AND(AI523=C523,Y526=D526),1,0)</f>
        <v>0</v>
      </c>
      <c r="AJ526" s="108"/>
      <c r="AK526" s="108">
        <v>6</v>
      </c>
      <c r="AL526" s="108">
        <v>0</v>
      </c>
      <c r="AM526" s="109">
        <f>6*IF(AND(AM523=C523,AK526=D526),1,0)</f>
        <v>0</v>
      </c>
      <c r="AN526" s="109">
        <f>12*IF(AND(AN523=C523,AK526=D526),1,0)</f>
        <v>0</v>
      </c>
      <c r="AO526" s="109">
        <f>18*IF(AND(AO523=C523,AK526=D526),1,0)</f>
        <v>0</v>
      </c>
      <c r="AP526" s="109">
        <f>24*IF(AND(AP523=C523,AK526=D526),1,0)</f>
        <v>0</v>
      </c>
      <c r="AQ526" s="109">
        <f>30*IF(AND(AQ523=C523,AK526=D526),1,0)</f>
        <v>0</v>
      </c>
      <c r="AR526" s="109">
        <f>36*IF(AND(AR523=C523,AK526=D526),1,0)</f>
        <v>0</v>
      </c>
      <c r="AS526" s="109">
        <f>42*IF(AND(AS523=C523,AK526=D526),1,0)</f>
        <v>0</v>
      </c>
      <c r="AT526" s="109">
        <f>48*IF(AND(AT523=C523,AK526=D526),1,0)</f>
        <v>0</v>
      </c>
      <c r="AU526" s="109">
        <f>54*IF(AND(AU523=C523,AK526=D526),1,0)</f>
        <v>0</v>
      </c>
      <c r="AV526" s="108"/>
      <c r="AW526" s="108">
        <v>6</v>
      </c>
      <c r="AX526" s="109">
        <f>1*IF(AND(AX523=C523,AW526=D526),1,0)</f>
        <v>0</v>
      </c>
      <c r="AY526" s="109">
        <f>1*IF(AND(AY523=C523,AW526=D526),1,0)</f>
        <v>0</v>
      </c>
      <c r="AZ526" s="109">
        <f>1*IF(AND(AZ523=C523,AW526=D526),1,0)</f>
        <v>0</v>
      </c>
      <c r="BA526" s="109">
        <f>1*IF(AND(BA523=C523,AW526=D526),1,0)</f>
        <v>0</v>
      </c>
      <c r="BB526" s="109">
        <f>1*IF(AND(BB523=C523,AW526=D526),1,0)</f>
        <v>0</v>
      </c>
      <c r="BC526" s="109">
        <f>1*IF(AND(BC523=C523,AW526=D526),1,0)</f>
        <v>0</v>
      </c>
      <c r="BD526" s="109">
        <f>1*IF(AND(BD523=C523,AW526=D526),1,0)</f>
        <v>0</v>
      </c>
      <c r="BE526" s="109">
        <f>1*IF(AND(BE523=C523,AW526=D526),1,0)</f>
        <v>0</v>
      </c>
      <c r="BF526" s="109">
        <f>1*IF(AND(BF523=C523,AW526=D526),1,0)</f>
        <v>0</v>
      </c>
      <c r="BG526" s="109">
        <f>1*IF(AND(BG523=C523,AW526=D526),1,0)</f>
        <v>0</v>
      </c>
    </row>
    <row r="527" spans="1:57" ht="12.75">
      <c r="A527" s="30"/>
      <c r="B527" s="31"/>
      <c r="T527" s="32"/>
      <c r="W527" s="92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I527" s="106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U527" s="80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</row>
    <row r="528" spans="1:20" ht="12.75">
      <c r="A528" s="30"/>
      <c r="B528" s="31"/>
      <c r="C528" s="41"/>
      <c r="D528" s="104"/>
      <c r="E528" s="41"/>
      <c r="F528" s="41"/>
      <c r="G528" s="41"/>
      <c r="T528" s="32"/>
    </row>
    <row r="529" spans="1:68" s="47" customFormat="1" ht="23.25">
      <c r="A529" s="42"/>
      <c r="B529" s="43">
        <f>IF(COUNTIF(E530:S530,"&gt;0")&gt;=6,"Cartão com","")</f>
      </c>
      <c r="C529" s="44">
        <f>IF(COUNTIF(E530:S530,"&gt;0")&gt;=6,COUNTIF(E530:S530,"&gt;0"),"")</f>
      </c>
      <c r="D529" s="102">
        <f>IF(COUNTIF(E530:S530,"&gt;0")&gt;=6,"dezenas","")</f>
      </c>
      <c r="E529" s="45">
        <v>1</v>
      </c>
      <c r="F529" s="46">
        <v>2</v>
      </c>
      <c r="G529" s="46">
        <v>3</v>
      </c>
      <c r="H529" s="45">
        <v>4</v>
      </c>
      <c r="I529" s="45">
        <v>5</v>
      </c>
      <c r="J529" s="45">
        <v>6</v>
      </c>
      <c r="K529" s="45">
        <v>7</v>
      </c>
      <c r="L529" s="45">
        <v>8</v>
      </c>
      <c r="M529" s="45">
        <v>9</v>
      </c>
      <c r="N529" s="45">
        <v>10</v>
      </c>
      <c r="O529" s="45">
        <v>11</v>
      </c>
      <c r="P529" s="45">
        <v>12</v>
      </c>
      <c r="Q529" s="45">
        <v>13</v>
      </c>
      <c r="R529" s="45">
        <v>14</v>
      </c>
      <c r="S529" s="45">
        <v>15</v>
      </c>
      <c r="T529" s="118"/>
      <c r="U529" s="128" t="s">
        <v>23</v>
      </c>
      <c r="V529" s="128" t="s">
        <v>24</v>
      </c>
      <c r="W529" s="128" t="s">
        <v>25</v>
      </c>
      <c r="Y529" s="121" t="s">
        <v>32</v>
      </c>
      <c r="Z529" s="122">
        <v>6</v>
      </c>
      <c r="AA529" s="122">
        <v>7</v>
      </c>
      <c r="AB529" s="122">
        <v>8</v>
      </c>
      <c r="AC529" s="122">
        <v>9</v>
      </c>
      <c r="AD529" s="122">
        <v>10</v>
      </c>
      <c r="AE529" s="122">
        <v>11</v>
      </c>
      <c r="AF529" s="122">
        <v>12</v>
      </c>
      <c r="AG529" s="122">
        <v>13</v>
      </c>
      <c r="AH529" s="122">
        <v>14</v>
      </c>
      <c r="AI529" s="122">
        <v>15</v>
      </c>
      <c r="AJ529" s="123"/>
      <c r="AK529" s="121" t="s">
        <v>33</v>
      </c>
      <c r="AL529" s="108">
        <v>6</v>
      </c>
      <c r="AM529" s="108">
        <v>7</v>
      </c>
      <c r="AN529" s="108">
        <v>8</v>
      </c>
      <c r="AO529" s="108">
        <v>9</v>
      </c>
      <c r="AP529" s="108">
        <v>10</v>
      </c>
      <c r="AQ529" s="108">
        <v>11</v>
      </c>
      <c r="AR529" s="108">
        <v>12</v>
      </c>
      <c r="AS529" s="108">
        <v>13</v>
      </c>
      <c r="AT529" s="108">
        <v>14</v>
      </c>
      <c r="AU529" s="108">
        <v>15</v>
      </c>
      <c r="AV529" s="123"/>
      <c r="AW529" s="121" t="s">
        <v>34</v>
      </c>
      <c r="AX529" s="108">
        <v>6</v>
      </c>
      <c r="AY529" s="108">
        <v>7</v>
      </c>
      <c r="AZ529" s="108">
        <v>8</v>
      </c>
      <c r="BA529" s="108">
        <v>9</v>
      </c>
      <c r="BB529" s="108">
        <v>10</v>
      </c>
      <c r="BC529" s="108">
        <v>11</v>
      </c>
      <c r="BD529" s="108">
        <v>12</v>
      </c>
      <c r="BE529" s="108">
        <v>13</v>
      </c>
      <c r="BF529" s="108">
        <v>14</v>
      </c>
      <c r="BG529" s="108">
        <v>15</v>
      </c>
      <c r="BI529" s="174" t="s">
        <v>54</v>
      </c>
      <c r="BJ529" s="226" t="s">
        <v>69</v>
      </c>
      <c r="BK529" s="226" t="s">
        <v>70</v>
      </c>
      <c r="BL529" s="226" t="s">
        <v>71</v>
      </c>
      <c r="BM529" s="226" t="s">
        <v>72</v>
      </c>
      <c r="BN529" s="226" t="s">
        <v>57</v>
      </c>
      <c r="BO529" s="226" t="s">
        <v>58</v>
      </c>
      <c r="BP529" s="226" t="s">
        <v>25</v>
      </c>
    </row>
    <row r="530" spans="1:68" s="51" customFormat="1" ht="18">
      <c r="A530" s="48" t="str">
        <f>A524</f>
        <v>Grupo</v>
      </c>
      <c r="B530" s="49" t="s">
        <v>12</v>
      </c>
      <c r="C530" s="50" t="s">
        <v>2</v>
      </c>
      <c r="D530" s="97" t="s">
        <v>15</v>
      </c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119"/>
      <c r="U530" s="127">
        <f>SUM(Z530:AI532)</f>
        <v>0</v>
      </c>
      <c r="V530" s="127">
        <f>SUM(AL530:AU532)</f>
        <v>0</v>
      </c>
      <c r="W530" s="127">
        <f>SUM(AX530:BG532)</f>
        <v>0</v>
      </c>
      <c r="Y530" s="122">
        <v>4</v>
      </c>
      <c r="Z530" s="109">
        <f>1*IF(AND(Z529=C529,Y530=D532),1,0)</f>
        <v>0</v>
      </c>
      <c r="AA530" s="109">
        <f>3*IF(AND(AA529=C529,Y530=D532),1,0)</f>
        <v>0</v>
      </c>
      <c r="AB530" s="109">
        <f>6*IF(AND(AB529=C529,Y530=D532),1,0)</f>
        <v>0</v>
      </c>
      <c r="AC530" s="109">
        <f>10*IF(AND(AC529=C529,Y530=D532),1,0)</f>
        <v>0</v>
      </c>
      <c r="AD530" s="109">
        <f>15*IF(AND(AD529=C529,Y530=D532),1,0)</f>
        <v>0</v>
      </c>
      <c r="AE530" s="109">
        <f>21*IF(AND(AE529=C529,Y530=D532),1,0)</f>
        <v>0</v>
      </c>
      <c r="AF530" s="109">
        <f>28*IF(AND(AF529=C529,Y530=D532),1,0)</f>
        <v>0</v>
      </c>
      <c r="AG530" s="109">
        <f>36*IF(AND(AG529=C529,Y530=D532),1,0)</f>
        <v>0</v>
      </c>
      <c r="AH530" s="109">
        <f>45*IF(AND(AH529=C529,Y530=D532),1,0)</f>
        <v>0</v>
      </c>
      <c r="AI530" s="109">
        <f>55*IF(AND(AI529=C529,Y530=D532),1,0)</f>
        <v>0</v>
      </c>
      <c r="AJ530" s="124"/>
      <c r="AK530" s="109">
        <v>4</v>
      </c>
      <c r="AL530" s="109">
        <v>0</v>
      </c>
      <c r="AM530" s="109">
        <v>0</v>
      </c>
      <c r="AN530" s="109">
        <v>0</v>
      </c>
      <c r="AO530" s="109">
        <v>0</v>
      </c>
      <c r="AP530" s="109">
        <v>0</v>
      </c>
      <c r="AQ530" s="109">
        <v>0</v>
      </c>
      <c r="AR530" s="109">
        <v>0</v>
      </c>
      <c r="AS530" s="109">
        <v>0</v>
      </c>
      <c r="AT530" s="109">
        <v>0</v>
      </c>
      <c r="AU530" s="109">
        <v>0</v>
      </c>
      <c r="AV530" s="124"/>
      <c r="AW530" s="109">
        <v>4</v>
      </c>
      <c r="AX530" s="109">
        <v>0</v>
      </c>
      <c r="AY530" s="109">
        <v>0</v>
      </c>
      <c r="AZ530" s="109">
        <v>0</v>
      </c>
      <c r="BA530" s="109">
        <v>0</v>
      </c>
      <c r="BB530" s="109">
        <v>0</v>
      </c>
      <c r="BC530" s="109">
        <v>0</v>
      </c>
      <c r="BD530" s="109">
        <v>0</v>
      </c>
      <c r="BE530" s="109">
        <v>0</v>
      </c>
      <c r="BF530" s="109">
        <v>0</v>
      </c>
      <c r="BG530" s="109">
        <v>0</v>
      </c>
      <c r="BI530" s="176"/>
      <c r="BJ530" s="175">
        <f aca="true" t="shared" si="172" ref="BJ530:BP530">IF($D531="","",IF($D531=BJ529,"X",""))</f>
      </c>
      <c r="BK530" s="175">
        <f t="shared" si="172"/>
      </c>
      <c r="BL530" s="175">
        <f t="shared" si="172"/>
      </c>
      <c r="BM530" s="175">
        <f t="shared" si="172"/>
      </c>
      <c r="BN530" s="175">
        <f t="shared" si="172"/>
      </c>
      <c r="BO530" s="175">
        <f t="shared" si="172"/>
      </c>
      <c r="BP530" s="175">
        <f t="shared" si="172"/>
      </c>
    </row>
    <row r="531" spans="1:68" s="55" customFormat="1" ht="12.75">
      <c r="A531" s="52" t="str">
        <f>A525</f>
        <v>001</v>
      </c>
      <c r="B531" s="53">
        <f>IF(AND(C529&gt;=6,C529&lt;&gt;"",B$27&lt;&gt;""),B$27,"")</f>
      </c>
      <c r="C531" s="38">
        <f>IF(AND(C529&gt;0,C529&lt;&gt;"",C$27&lt;&gt;""),C$27,"")</f>
      </c>
      <c r="D531" s="201">
        <f>IF(AND(C529&gt;=6,B531&lt;&gt;"",C531&lt;&gt;""),CHOOSE(SUM(E531:S531)+1,"0","1","2","3","Quadra","Quina","SENA","Verifique","Verifique","Verifique","Verifique","Verifique","Verifique","Verifique","Verifique","Verifique"),"")</f>
      </c>
      <c r="E531" s="54">
        <f aca="true" t="shared" si="173" ref="E531:S531">IF(E530&lt;&gt;"",IF(SUMIF($E$27:$J$27,E530,$E$27:$J$27)=E530,1,0),0)</f>
        <v>0</v>
      </c>
      <c r="F531" s="54">
        <f t="shared" si="173"/>
        <v>0</v>
      </c>
      <c r="G531" s="54">
        <f t="shared" si="173"/>
        <v>0</v>
      </c>
      <c r="H531" s="54">
        <f t="shared" si="173"/>
        <v>0</v>
      </c>
      <c r="I531" s="54">
        <f t="shared" si="173"/>
        <v>0</v>
      </c>
      <c r="J531" s="54">
        <f t="shared" si="173"/>
        <v>0</v>
      </c>
      <c r="K531" s="54">
        <f t="shared" si="173"/>
        <v>0</v>
      </c>
      <c r="L531" s="54">
        <f t="shared" si="173"/>
        <v>0</v>
      </c>
      <c r="M531" s="54">
        <f t="shared" si="173"/>
        <v>0</v>
      </c>
      <c r="N531" s="54">
        <f t="shared" si="173"/>
        <v>0</v>
      </c>
      <c r="O531" s="54">
        <f t="shared" si="173"/>
        <v>0</v>
      </c>
      <c r="P531" s="54">
        <f t="shared" si="173"/>
        <v>0</v>
      </c>
      <c r="Q531" s="54">
        <f t="shared" si="173"/>
        <v>0</v>
      </c>
      <c r="R531" s="54">
        <f t="shared" si="173"/>
        <v>0</v>
      </c>
      <c r="S531" s="54">
        <f t="shared" si="173"/>
        <v>0</v>
      </c>
      <c r="T531" s="120"/>
      <c r="Y531" s="125">
        <v>5</v>
      </c>
      <c r="Z531" s="126">
        <v>0</v>
      </c>
      <c r="AA531" s="109">
        <f>5*IF(AND(AA529=C529,Y531=D532),1,0)</f>
        <v>0</v>
      </c>
      <c r="AB531" s="109">
        <f>15*IF(AND(AB529=C529,Y531=D532),1,0)</f>
        <v>0</v>
      </c>
      <c r="AC531" s="109">
        <f>30*IF(AND(AC529=C529,Y531=D532),1,0)</f>
        <v>0</v>
      </c>
      <c r="AD531" s="109">
        <f>50*IF(AND(AD529=C529,Y531=D532),1,0)</f>
        <v>0</v>
      </c>
      <c r="AE531" s="109">
        <f>75*IF(AND(AE529=C529,Y531=D532),1,0)</f>
        <v>0</v>
      </c>
      <c r="AF531" s="109">
        <f>105*IF(AND(AF529=C529,Y531=D532),1,0)</f>
        <v>0</v>
      </c>
      <c r="AG531" s="109">
        <f>140*IF(AND(AG529=C529,Y531=D532),1,0)</f>
        <v>0</v>
      </c>
      <c r="AH531" s="109">
        <f>180*IF(AND(AH529=C529,Y531=D532),1,0)</f>
        <v>0</v>
      </c>
      <c r="AI531" s="109">
        <f>225*IF(AND(AI529=C529,Y531=D532),1,0)</f>
        <v>0</v>
      </c>
      <c r="AJ531" s="126"/>
      <c r="AK531" s="126">
        <v>5</v>
      </c>
      <c r="AL531" s="109">
        <f>1*IF(AND(AL529=C529,AK531=D532),1,0)</f>
        <v>0</v>
      </c>
      <c r="AM531" s="109">
        <f>2*IF(AND(AM529=C529,AK531=D532),1,0)</f>
        <v>0</v>
      </c>
      <c r="AN531" s="109">
        <f>3*IF(AND(AN529=C529,AK531=D532),1,0)</f>
        <v>0</v>
      </c>
      <c r="AO531" s="109">
        <f>4*IF(AND(AO529=C529,AK531=D532),1,0)</f>
        <v>0</v>
      </c>
      <c r="AP531" s="109">
        <f>5*IF(AND(AP529=C529,AK531=D532),1,0)</f>
        <v>0</v>
      </c>
      <c r="AQ531" s="109">
        <f>6*IF(AND(AQ529=C529,AK531=D532),1,0)</f>
        <v>0</v>
      </c>
      <c r="AR531" s="109">
        <f>7*IF(AND(AR529=C529,AK531=D532),1,0)</f>
        <v>0</v>
      </c>
      <c r="AS531" s="109">
        <f>8*IF(AND(AS529=C529,AK531=D532),1,0)</f>
        <v>0</v>
      </c>
      <c r="AT531" s="109">
        <f>9*IF(AND(AT529=C529,AK531=D532),1,0)</f>
        <v>0</v>
      </c>
      <c r="AU531" s="109">
        <f>10*IF(AND(AU529=C529,AK531=D532),1,0)</f>
        <v>0</v>
      </c>
      <c r="AV531" s="126"/>
      <c r="AW531" s="126">
        <v>5</v>
      </c>
      <c r="AX531" s="109">
        <v>0</v>
      </c>
      <c r="AY531" s="109">
        <v>0</v>
      </c>
      <c r="AZ531" s="109">
        <v>0</v>
      </c>
      <c r="BA531" s="109">
        <v>0</v>
      </c>
      <c r="BB531" s="109">
        <v>0</v>
      </c>
      <c r="BC531" s="109">
        <v>0</v>
      </c>
      <c r="BD531" s="109">
        <v>0</v>
      </c>
      <c r="BE531" s="109">
        <v>0</v>
      </c>
      <c r="BF531" s="109">
        <v>0</v>
      </c>
      <c r="BG531" s="109">
        <v>0</v>
      </c>
      <c r="BI531" s="176"/>
      <c r="BJ531" s="176"/>
      <c r="BK531" s="176"/>
      <c r="BL531" s="176"/>
      <c r="BM531" s="176"/>
      <c r="BN531" s="176"/>
      <c r="BO531" s="176"/>
      <c r="BP531" s="176"/>
    </row>
    <row r="532" spans="1:59" ht="15">
      <c r="A532" s="56"/>
      <c r="B532" s="206" t="s">
        <v>62</v>
      </c>
      <c r="C532" s="208">
        <f>C526+1</f>
        <v>84</v>
      </c>
      <c r="D532" s="129">
        <f>SUM(E531:S531)</f>
        <v>0</v>
      </c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17"/>
      <c r="U532" s="82"/>
      <c r="V532" s="117"/>
      <c r="W532" s="117"/>
      <c r="Y532" s="122">
        <v>6</v>
      </c>
      <c r="Z532" s="108">
        <v>0</v>
      </c>
      <c r="AA532" s="109">
        <v>0</v>
      </c>
      <c r="AB532" s="109">
        <f>15*IF(AND(AB529=C529,Y532=D532),1,0)</f>
        <v>0</v>
      </c>
      <c r="AC532" s="109">
        <f>45*IF(AND(AC529=C529,Y532=D532),1,0)</f>
        <v>0</v>
      </c>
      <c r="AD532" s="109">
        <f>90*IF(AND(AD529=C529,Y532=D532),1,0)</f>
        <v>0</v>
      </c>
      <c r="AE532" s="109">
        <f>150*IF(AND(AE529=C529,Y532=D532),1,0)</f>
        <v>0</v>
      </c>
      <c r="AF532" s="109">
        <f>225*IF(AND(AF529=C529,Y532=D532),1,0)</f>
        <v>0</v>
      </c>
      <c r="AG532" s="109">
        <f>315*IF(AND(AG529=C529,Y532=D532),1,0)</f>
        <v>0</v>
      </c>
      <c r="AH532" s="109">
        <f>420*IF(AND(AH529=C529,Y532=D532),1,0)</f>
        <v>0</v>
      </c>
      <c r="AI532" s="109">
        <f>540*IF(AND(AI529=C529,Y532=D532),1,0)</f>
        <v>0</v>
      </c>
      <c r="AJ532" s="108"/>
      <c r="AK532" s="108">
        <v>6</v>
      </c>
      <c r="AL532" s="108">
        <v>0</v>
      </c>
      <c r="AM532" s="109">
        <f>6*IF(AND(AM529=C529,AK532=D532),1,0)</f>
        <v>0</v>
      </c>
      <c r="AN532" s="109">
        <f>12*IF(AND(AN529=C529,AK532=D532),1,0)</f>
        <v>0</v>
      </c>
      <c r="AO532" s="109">
        <f>18*IF(AND(AO529=C529,AK532=D532),1,0)</f>
        <v>0</v>
      </c>
      <c r="AP532" s="109">
        <f>24*IF(AND(AP529=C529,AK532=D532),1,0)</f>
        <v>0</v>
      </c>
      <c r="AQ532" s="109">
        <f>30*IF(AND(AQ529=C529,AK532=D532),1,0)</f>
        <v>0</v>
      </c>
      <c r="AR532" s="109">
        <f>36*IF(AND(AR529=C529,AK532=D532),1,0)</f>
        <v>0</v>
      </c>
      <c r="AS532" s="109">
        <f>42*IF(AND(AS529=C529,AK532=D532),1,0)</f>
        <v>0</v>
      </c>
      <c r="AT532" s="109">
        <f>48*IF(AND(AT529=C529,AK532=D532),1,0)</f>
        <v>0</v>
      </c>
      <c r="AU532" s="109">
        <f>54*IF(AND(AU529=C529,AK532=D532),1,0)</f>
        <v>0</v>
      </c>
      <c r="AV532" s="108"/>
      <c r="AW532" s="108">
        <v>6</v>
      </c>
      <c r="AX532" s="109">
        <f>1*IF(AND(AX529=C529,AW532=D532),1,0)</f>
        <v>0</v>
      </c>
      <c r="AY532" s="109">
        <f>1*IF(AND(AY529=C529,AW532=D532),1,0)</f>
        <v>0</v>
      </c>
      <c r="AZ532" s="109">
        <f>1*IF(AND(AZ529=C529,AW532=D532),1,0)</f>
        <v>0</v>
      </c>
      <c r="BA532" s="109">
        <f>1*IF(AND(BA529=C529,AW532=D532),1,0)</f>
        <v>0</v>
      </c>
      <c r="BB532" s="109">
        <f>1*IF(AND(BB529=C529,AW532=D532),1,0)</f>
        <v>0</v>
      </c>
      <c r="BC532" s="109">
        <f>1*IF(AND(BC529=C529,AW532=D532),1,0)</f>
        <v>0</v>
      </c>
      <c r="BD532" s="109">
        <f>1*IF(AND(BD529=C529,AW532=D532),1,0)</f>
        <v>0</v>
      </c>
      <c r="BE532" s="109">
        <f>1*IF(AND(BE529=C529,AW532=D532),1,0)</f>
        <v>0</v>
      </c>
      <c r="BF532" s="109">
        <f>1*IF(AND(BF529=C529,AW532=D532),1,0)</f>
        <v>0</v>
      </c>
      <c r="BG532" s="109">
        <f>1*IF(AND(BG529=C529,AW532=D532),1,0)</f>
        <v>0</v>
      </c>
    </row>
    <row r="533" spans="1:57" ht="12.75">
      <c r="A533" s="30"/>
      <c r="B533" s="31"/>
      <c r="T533" s="32"/>
      <c r="W533" s="92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I533" s="106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U533" s="80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</row>
    <row r="534" spans="1:20" ht="12.75">
      <c r="A534" s="30"/>
      <c r="B534" s="31"/>
      <c r="C534" s="41"/>
      <c r="D534" s="104"/>
      <c r="E534" s="41"/>
      <c r="F534" s="41"/>
      <c r="G534" s="41"/>
      <c r="T534" s="32"/>
    </row>
    <row r="535" spans="1:68" s="47" customFormat="1" ht="23.25">
      <c r="A535" s="42"/>
      <c r="B535" s="43">
        <f>IF(COUNTIF(E536:S536,"&gt;0")&gt;=6,"Cartão com","")</f>
      </c>
      <c r="C535" s="44">
        <f>IF(COUNTIF(E536:S536,"&gt;0")&gt;=6,COUNTIF(E536:S536,"&gt;0"),"")</f>
      </c>
      <c r="D535" s="102">
        <f>IF(COUNTIF(E536:S536,"&gt;0")&gt;=6,"dezenas","")</f>
      </c>
      <c r="E535" s="45">
        <v>1</v>
      </c>
      <c r="F535" s="46">
        <v>2</v>
      </c>
      <c r="G535" s="46">
        <v>3</v>
      </c>
      <c r="H535" s="45">
        <v>4</v>
      </c>
      <c r="I535" s="45">
        <v>5</v>
      </c>
      <c r="J535" s="45">
        <v>6</v>
      </c>
      <c r="K535" s="45">
        <v>7</v>
      </c>
      <c r="L535" s="45">
        <v>8</v>
      </c>
      <c r="M535" s="45">
        <v>9</v>
      </c>
      <c r="N535" s="45">
        <v>10</v>
      </c>
      <c r="O535" s="45">
        <v>11</v>
      </c>
      <c r="P535" s="45">
        <v>12</v>
      </c>
      <c r="Q535" s="45">
        <v>13</v>
      </c>
      <c r="R535" s="45">
        <v>14</v>
      </c>
      <c r="S535" s="45">
        <v>15</v>
      </c>
      <c r="T535" s="118"/>
      <c r="U535" s="128" t="s">
        <v>23</v>
      </c>
      <c r="V535" s="128" t="s">
        <v>24</v>
      </c>
      <c r="W535" s="128" t="s">
        <v>25</v>
      </c>
      <c r="Y535" s="121" t="s">
        <v>32</v>
      </c>
      <c r="Z535" s="122">
        <v>6</v>
      </c>
      <c r="AA535" s="122">
        <v>7</v>
      </c>
      <c r="AB535" s="122">
        <v>8</v>
      </c>
      <c r="AC535" s="122">
        <v>9</v>
      </c>
      <c r="AD535" s="122">
        <v>10</v>
      </c>
      <c r="AE535" s="122">
        <v>11</v>
      </c>
      <c r="AF535" s="122">
        <v>12</v>
      </c>
      <c r="AG535" s="122">
        <v>13</v>
      </c>
      <c r="AH535" s="122">
        <v>14</v>
      </c>
      <c r="AI535" s="122">
        <v>15</v>
      </c>
      <c r="AJ535" s="123"/>
      <c r="AK535" s="121" t="s">
        <v>33</v>
      </c>
      <c r="AL535" s="108">
        <v>6</v>
      </c>
      <c r="AM535" s="108">
        <v>7</v>
      </c>
      <c r="AN535" s="108">
        <v>8</v>
      </c>
      <c r="AO535" s="108">
        <v>9</v>
      </c>
      <c r="AP535" s="108">
        <v>10</v>
      </c>
      <c r="AQ535" s="108">
        <v>11</v>
      </c>
      <c r="AR535" s="108">
        <v>12</v>
      </c>
      <c r="AS535" s="108">
        <v>13</v>
      </c>
      <c r="AT535" s="108">
        <v>14</v>
      </c>
      <c r="AU535" s="108">
        <v>15</v>
      </c>
      <c r="AV535" s="123"/>
      <c r="AW535" s="121" t="s">
        <v>34</v>
      </c>
      <c r="AX535" s="108">
        <v>6</v>
      </c>
      <c r="AY535" s="108">
        <v>7</v>
      </c>
      <c r="AZ535" s="108">
        <v>8</v>
      </c>
      <c r="BA535" s="108">
        <v>9</v>
      </c>
      <c r="BB535" s="108">
        <v>10</v>
      </c>
      <c r="BC535" s="108">
        <v>11</v>
      </c>
      <c r="BD535" s="108">
        <v>12</v>
      </c>
      <c r="BE535" s="108">
        <v>13</v>
      </c>
      <c r="BF535" s="108">
        <v>14</v>
      </c>
      <c r="BG535" s="108">
        <v>15</v>
      </c>
      <c r="BI535" s="174" t="s">
        <v>54</v>
      </c>
      <c r="BJ535" s="226" t="s">
        <v>69</v>
      </c>
      <c r="BK535" s="226" t="s">
        <v>70</v>
      </c>
      <c r="BL535" s="226" t="s">
        <v>71</v>
      </c>
      <c r="BM535" s="226" t="s">
        <v>72</v>
      </c>
      <c r="BN535" s="226" t="s">
        <v>57</v>
      </c>
      <c r="BO535" s="226" t="s">
        <v>58</v>
      </c>
      <c r="BP535" s="226" t="s">
        <v>25</v>
      </c>
    </row>
    <row r="536" spans="1:68" s="51" customFormat="1" ht="18">
      <c r="A536" s="48" t="str">
        <f>A530</f>
        <v>Grupo</v>
      </c>
      <c r="B536" s="49" t="s">
        <v>12</v>
      </c>
      <c r="C536" s="50" t="s">
        <v>2</v>
      </c>
      <c r="D536" s="97" t="s">
        <v>15</v>
      </c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119"/>
      <c r="U536" s="127">
        <f>SUM(Z536:AI538)</f>
        <v>0</v>
      </c>
      <c r="V536" s="127">
        <f>SUM(AL536:AU538)</f>
        <v>0</v>
      </c>
      <c r="W536" s="127">
        <f>SUM(AX536:BG538)</f>
        <v>0</v>
      </c>
      <c r="Y536" s="122">
        <v>4</v>
      </c>
      <c r="Z536" s="109">
        <f>1*IF(AND(Z535=C535,Y536=D538),1,0)</f>
        <v>0</v>
      </c>
      <c r="AA536" s="109">
        <f>3*IF(AND(AA535=C535,Y536=D538),1,0)</f>
        <v>0</v>
      </c>
      <c r="AB536" s="109">
        <f>6*IF(AND(AB535=C535,Y536=D538),1,0)</f>
        <v>0</v>
      </c>
      <c r="AC536" s="109">
        <f>10*IF(AND(AC535=C535,Y536=D538),1,0)</f>
        <v>0</v>
      </c>
      <c r="AD536" s="109">
        <f>15*IF(AND(AD535=C535,Y536=D538),1,0)</f>
        <v>0</v>
      </c>
      <c r="AE536" s="109">
        <f>21*IF(AND(AE535=C535,Y536=D538),1,0)</f>
        <v>0</v>
      </c>
      <c r="AF536" s="109">
        <f>28*IF(AND(AF535=C535,Y536=D538),1,0)</f>
        <v>0</v>
      </c>
      <c r="AG536" s="109">
        <f>36*IF(AND(AG535=C535,Y536=D538),1,0)</f>
        <v>0</v>
      </c>
      <c r="AH536" s="109">
        <f>45*IF(AND(AH535=C535,Y536=D538),1,0)</f>
        <v>0</v>
      </c>
      <c r="AI536" s="109">
        <f>55*IF(AND(AI535=C535,Y536=D538),1,0)</f>
        <v>0</v>
      </c>
      <c r="AJ536" s="124"/>
      <c r="AK536" s="109">
        <v>4</v>
      </c>
      <c r="AL536" s="109">
        <v>0</v>
      </c>
      <c r="AM536" s="109">
        <v>0</v>
      </c>
      <c r="AN536" s="109">
        <v>0</v>
      </c>
      <c r="AO536" s="109">
        <v>0</v>
      </c>
      <c r="AP536" s="109">
        <v>0</v>
      </c>
      <c r="AQ536" s="109">
        <v>0</v>
      </c>
      <c r="AR536" s="109">
        <v>0</v>
      </c>
      <c r="AS536" s="109">
        <v>0</v>
      </c>
      <c r="AT536" s="109">
        <v>0</v>
      </c>
      <c r="AU536" s="109">
        <v>0</v>
      </c>
      <c r="AV536" s="124"/>
      <c r="AW536" s="109">
        <v>4</v>
      </c>
      <c r="AX536" s="109">
        <v>0</v>
      </c>
      <c r="AY536" s="109">
        <v>0</v>
      </c>
      <c r="AZ536" s="109">
        <v>0</v>
      </c>
      <c r="BA536" s="109">
        <v>0</v>
      </c>
      <c r="BB536" s="109">
        <v>0</v>
      </c>
      <c r="BC536" s="109">
        <v>0</v>
      </c>
      <c r="BD536" s="109">
        <v>0</v>
      </c>
      <c r="BE536" s="109">
        <v>0</v>
      </c>
      <c r="BF536" s="109">
        <v>0</v>
      </c>
      <c r="BG536" s="109">
        <v>0</v>
      </c>
      <c r="BI536" s="176"/>
      <c r="BJ536" s="175">
        <f aca="true" t="shared" si="174" ref="BJ536:BP536">IF($D537="","",IF($D537=BJ535,"X",""))</f>
      </c>
      <c r="BK536" s="175">
        <f t="shared" si="174"/>
      </c>
      <c r="BL536" s="175">
        <f t="shared" si="174"/>
      </c>
      <c r="BM536" s="175">
        <f t="shared" si="174"/>
      </c>
      <c r="BN536" s="175">
        <f t="shared" si="174"/>
      </c>
      <c r="BO536" s="175">
        <f t="shared" si="174"/>
      </c>
      <c r="BP536" s="175">
        <f t="shared" si="174"/>
      </c>
    </row>
    <row r="537" spans="1:68" s="55" customFormat="1" ht="12.75">
      <c r="A537" s="52" t="str">
        <f>A531</f>
        <v>001</v>
      </c>
      <c r="B537" s="53">
        <f>IF(AND(C535&gt;=6,C535&lt;&gt;"",B$27&lt;&gt;""),B$27,"")</f>
      </c>
      <c r="C537" s="38">
        <f>IF(AND(C535&gt;0,C535&lt;&gt;"",C$27&lt;&gt;""),C$27,"")</f>
      </c>
      <c r="D537" s="201">
        <f>IF(AND(C535&gt;=6,B537&lt;&gt;"",C537&lt;&gt;""),CHOOSE(SUM(E537:S537)+1,"0","1","2","3","Quadra","Quina","SENA","Verifique","Verifique","Verifique","Verifique","Verifique","Verifique","Verifique","Verifique","Verifique"),"")</f>
      </c>
      <c r="E537" s="54">
        <f aca="true" t="shared" si="175" ref="E537:S537">IF(E536&lt;&gt;"",IF(SUMIF($E$27:$J$27,E536,$E$27:$J$27)=E536,1,0),0)</f>
        <v>0</v>
      </c>
      <c r="F537" s="54">
        <f t="shared" si="175"/>
        <v>0</v>
      </c>
      <c r="G537" s="54">
        <f t="shared" si="175"/>
        <v>0</v>
      </c>
      <c r="H537" s="54">
        <f t="shared" si="175"/>
        <v>0</v>
      </c>
      <c r="I537" s="54">
        <f t="shared" si="175"/>
        <v>0</v>
      </c>
      <c r="J537" s="54">
        <f t="shared" si="175"/>
        <v>0</v>
      </c>
      <c r="K537" s="54">
        <f t="shared" si="175"/>
        <v>0</v>
      </c>
      <c r="L537" s="54">
        <f t="shared" si="175"/>
        <v>0</v>
      </c>
      <c r="M537" s="54">
        <f t="shared" si="175"/>
        <v>0</v>
      </c>
      <c r="N537" s="54">
        <f t="shared" si="175"/>
        <v>0</v>
      </c>
      <c r="O537" s="54">
        <f t="shared" si="175"/>
        <v>0</v>
      </c>
      <c r="P537" s="54">
        <f t="shared" si="175"/>
        <v>0</v>
      </c>
      <c r="Q537" s="54">
        <f t="shared" si="175"/>
        <v>0</v>
      </c>
      <c r="R537" s="54">
        <f t="shared" si="175"/>
        <v>0</v>
      </c>
      <c r="S537" s="54">
        <f t="shared" si="175"/>
        <v>0</v>
      </c>
      <c r="T537" s="120"/>
      <c r="Y537" s="125">
        <v>5</v>
      </c>
      <c r="Z537" s="126">
        <v>0</v>
      </c>
      <c r="AA537" s="109">
        <f>5*IF(AND(AA535=C535,Y537=D538),1,0)</f>
        <v>0</v>
      </c>
      <c r="AB537" s="109">
        <f>15*IF(AND(AB535=C535,Y537=D538),1,0)</f>
        <v>0</v>
      </c>
      <c r="AC537" s="109">
        <f>30*IF(AND(AC535=C535,Y537=D538),1,0)</f>
        <v>0</v>
      </c>
      <c r="AD537" s="109">
        <f>50*IF(AND(AD535=C535,Y537=D538),1,0)</f>
        <v>0</v>
      </c>
      <c r="AE537" s="109">
        <f>75*IF(AND(AE535=C535,Y537=D538),1,0)</f>
        <v>0</v>
      </c>
      <c r="AF537" s="109">
        <f>105*IF(AND(AF535=C535,Y537=D538),1,0)</f>
        <v>0</v>
      </c>
      <c r="AG537" s="109">
        <f>140*IF(AND(AG535=C535,Y537=D538),1,0)</f>
        <v>0</v>
      </c>
      <c r="AH537" s="109">
        <f>180*IF(AND(AH535=C535,Y537=D538),1,0)</f>
        <v>0</v>
      </c>
      <c r="AI537" s="109">
        <f>225*IF(AND(AI535=C535,Y537=D538),1,0)</f>
        <v>0</v>
      </c>
      <c r="AJ537" s="126"/>
      <c r="AK537" s="126">
        <v>5</v>
      </c>
      <c r="AL537" s="109">
        <f>1*IF(AND(AL535=C535,AK537=D538),1,0)</f>
        <v>0</v>
      </c>
      <c r="AM537" s="109">
        <f>2*IF(AND(AM535=C535,AK537=D538),1,0)</f>
        <v>0</v>
      </c>
      <c r="AN537" s="109">
        <f>3*IF(AND(AN535=C535,AK537=D538),1,0)</f>
        <v>0</v>
      </c>
      <c r="AO537" s="109">
        <f>4*IF(AND(AO535=C535,AK537=D538),1,0)</f>
        <v>0</v>
      </c>
      <c r="AP537" s="109">
        <f>5*IF(AND(AP535=C535,AK537=D538),1,0)</f>
        <v>0</v>
      </c>
      <c r="AQ537" s="109">
        <f>6*IF(AND(AQ535=C535,AK537=D538),1,0)</f>
        <v>0</v>
      </c>
      <c r="AR537" s="109">
        <f>7*IF(AND(AR535=C535,AK537=D538),1,0)</f>
        <v>0</v>
      </c>
      <c r="AS537" s="109">
        <f>8*IF(AND(AS535=C535,AK537=D538),1,0)</f>
        <v>0</v>
      </c>
      <c r="AT537" s="109">
        <f>9*IF(AND(AT535=C535,AK537=D538),1,0)</f>
        <v>0</v>
      </c>
      <c r="AU537" s="109">
        <f>10*IF(AND(AU535=C535,AK537=D538),1,0)</f>
        <v>0</v>
      </c>
      <c r="AV537" s="126"/>
      <c r="AW537" s="126">
        <v>5</v>
      </c>
      <c r="AX537" s="109">
        <v>0</v>
      </c>
      <c r="AY537" s="109">
        <v>0</v>
      </c>
      <c r="AZ537" s="109">
        <v>0</v>
      </c>
      <c r="BA537" s="109">
        <v>0</v>
      </c>
      <c r="BB537" s="109">
        <v>0</v>
      </c>
      <c r="BC537" s="109">
        <v>0</v>
      </c>
      <c r="BD537" s="109">
        <v>0</v>
      </c>
      <c r="BE537" s="109">
        <v>0</v>
      </c>
      <c r="BF537" s="109">
        <v>0</v>
      </c>
      <c r="BG537" s="109">
        <v>0</v>
      </c>
      <c r="BI537" s="176"/>
      <c r="BJ537" s="176"/>
      <c r="BK537" s="176"/>
      <c r="BL537" s="176"/>
      <c r="BM537" s="176"/>
      <c r="BN537" s="176"/>
      <c r="BO537" s="176"/>
      <c r="BP537" s="176"/>
    </row>
    <row r="538" spans="1:59" ht="15">
      <c r="A538" s="56"/>
      <c r="B538" s="206" t="s">
        <v>62</v>
      </c>
      <c r="C538" s="208">
        <f>C532+1</f>
        <v>85</v>
      </c>
      <c r="D538" s="129">
        <f>SUM(E537:S537)</f>
        <v>0</v>
      </c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17"/>
      <c r="U538" s="82"/>
      <c r="V538" s="117"/>
      <c r="W538" s="117"/>
      <c r="Y538" s="122">
        <v>6</v>
      </c>
      <c r="Z538" s="108">
        <v>0</v>
      </c>
      <c r="AA538" s="109">
        <v>0</v>
      </c>
      <c r="AB538" s="109">
        <f>15*IF(AND(AB535=C535,Y538=D538),1,0)</f>
        <v>0</v>
      </c>
      <c r="AC538" s="109">
        <f>45*IF(AND(AC535=C535,Y538=D538),1,0)</f>
        <v>0</v>
      </c>
      <c r="AD538" s="109">
        <f>90*IF(AND(AD535=C535,Y538=D538),1,0)</f>
        <v>0</v>
      </c>
      <c r="AE538" s="109">
        <f>150*IF(AND(AE535=C535,Y538=D538),1,0)</f>
        <v>0</v>
      </c>
      <c r="AF538" s="109">
        <f>225*IF(AND(AF535=C535,Y538=D538),1,0)</f>
        <v>0</v>
      </c>
      <c r="AG538" s="109">
        <f>315*IF(AND(AG535=C535,Y538=D538),1,0)</f>
        <v>0</v>
      </c>
      <c r="AH538" s="109">
        <f>420*IF(AND(AH535=C535,Y538=D538),1,0)</f>
        <v>0</v>
      </c>
      <c r="AI538" s="109">
        <f>540*IF(AND(AI535=C535,Y538=D538),1,0)</f>
        <v>0</v>
      </c>
      <c r="AJ538" s="108"/>
      <c r="AK538" s="108">
        <v>6</v>
      </c>
      <c r="AL538" s="108">
        <v>0</v>
      </c>
      <c r="AM538" s="109">
        <f>6*IF(AND(AM535=C535,AK538=D538),1,0)</f>
        <v>0</v>
      </c>
      <c r="AN538" s="109">
        <f>12*IF(AND(AN535=C535,AK538=D538),1,0)</f>
        <v>0</v>
      </c>
      <c r="AO538" s="109">
        <f>18*IF(AND(AO535=C535,AK538=D538),1,0)</f>
        <v>0</v>
      </c>
      <c r="AP538" s="109">
        <f>24*IF(AND(AP535=C535,AK538=D538),1,0)</f>
        <v>0</v>
      </c>
      <c r="AQ538" s="109">
        <f>30*IF(AND(AQ535=C535,AK538=D538),1,0)</f>
        <v>0</v>
      </c>
      <c r="AR538" s="109">
        <f>36*IF(AND(AR535=C535,AK538=D538),1,0)</f>
        <v>0</v>
      </c>
      <c r="AS538" s="109">
        <f>42*IF(AND(AS535=C535,AK538=D538),1,0)</f>
        <v>0</v>
      </c>
      <c r="AT538" s="109">
        <f>48*IF(AND(AT535=C535,AK538=D538),1,0)</f>
        <v>0</v>
      </c>
      <c r="AU538" s="109">
        <f>54*IF(AND(AU535=C535,AK538=D538),1,0)</f>
        <v>0</v>
      </c>
      <c r="AV538" s="108"/>
      <c r="AW538" s="108">
        <v>6</v>
      </c>
      <c r="AX538" s="109">
        <f>1*IF(AND(AX535=C535,AW538=D538),1,0)</f>
        <v>0</v>
      </c>
      <c r="AY538" s="109">
        <f>1*IF(AND(AY535=C535,AW538=D538),1,0)</f>
        <v>0</v>
      </c>
      <c r="AZ538" s="109">
        <f>1*IF(AND(AZ535=C535,AW538=D538),1,0)</f>
        <v>0</v>
      </c>
      <c r="BA538" s="109">
        <f>1*IF(AND(BA535=C535,AW538=D538),1,0)</f>
        <v>0</v>
      </c>
      <c r="BB538" s="109">
        <f>1*IF(AND(BB535=C535,AW538=D538),1,0)</f>
        <v>0</v>
      </c>
      <c r="BC538" s="109">
        <f>1*IF(AND(BC535=C535,AW538=D538),1,0)</f>
        <v>0</v>
      </c>
      <c r="BD538" s="109">
        <f>1*IF(AND(BD535=C535,AW538=D538),1,0)</f>
        <v>0</v>
      </c>
      <c r="BE538" s="109">
        <f>1*IF(AND(BE535=C535,AW538=D538),1,0)</f>
        <v>0</v>
      </c>
      <c r="BF538" s="109">
        <f>1*IF(AND(BF535=C535,AW538=D538),1,0)</f>
        <v>0</v>
      </c>
      <c r="BG538" s="109">
        <f>1*IF(AND(BG535=C535,AW538=D538),1,0)</f>
        <v>0</v>
      </c>
    </row>
    <row r="539" spans="1:57" ht="12.75">
      <c r="A539" s="30"/>
      <c r="B539" s="31"/>
      <c r="T539" s="32"/>
      <c r="W539" s="92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I539" s="106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U539" s="80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</row>
    <row r="540" spans="1:20" ht="12.75">
      <c r="A540" s="30"/>
      <c r="B540" s="31"/>
      <c r="C540" s="41"/>
      <c r="D540" s="104"/>
      <c r="E540" s="41"/>
      <c r="F540" s="41"/>
      <c r="G540" s="41"/>
      <c r="T540" s="32"/>
    </row>
    <row r="541" spans="1:68" s="47" customFormat="1" ht="23.25">
      <c r="A541" s="42"/>
      <c r="B541" s="43">
        <f>IF(COUNTIF(E542:S542,"&gt;0")&gt;=6,"Cartão com","")</f>
      </c>
      <c r="C541" s="44">
        <f>IF(COUNTIF(E542:S542,"&gt;0")&gt;=6,COUNTIF(E542:S542,"&gt;0"),"")</f>
      </c>
      <c r="D541" s="102">
        <f>IF(COUNTIF(E542:S542,"&gt;0")&gt;=6,"dezenas","")</f>
      </c>
      <c r="E541" s="45">
        <v>1</v>
      </c>
      <c r="F541" s="46">
        <v>2</v>
      </c>
      <c r="G541" s="46">
        <v>3</v>
      </c>
      <c r="H541" s="45">
        <v>4</v>
      </c>
      <c r="I541" s="45">
        <v>5</v>
      </c>
      <c r="J541" s="45">
        <v>6</v>
      </c>
      <c r="K541" s="45">
        <v>7</v>
      </c>
      <c r="L541" s="45">
        <v>8</v>
      </c>
      <c r="M541" s="45">
        <v>9</v>
      </c>
      <c r="N541" s="45">
        <v>10</v>
      </c>
      <c r="O541" s="45">
        <v>11</v>
      </c>
      <c r="P541" s="45">
        <v>12</v>
      </c>
      <c r="Q541" s="45">
        <v>13</v>
      </c>
      <c r="R541" s="45">
        <v>14</v>
      </c>
      <c r="S541" s="45">
        <v>15</v>
      </c>
      <c r="T541" s="118"/>
      <c r="U541" s="128" t="s">
        <v>23</v>
      </c>
      <c r="V541" s="128" t="s">
        <v>24</v>
      </c>
      <c r="W541" s="128" t="s">
        <v>25</v>
      </c>
      <c r="Y541" s="121" t="s">
        <v>32</v>
      </c>
      <c r="Z541" s="122">
        <v>6</v>
      </c>
      <c r="AA541" s="122">
        <v>7</v>
      </c>
      <c r="AB541" s="122">
        <v>8</v>
      </c>
      <c r="AC541" s="122">
        <v>9</v>
      </c>
      <c r="AD541" s="122">
        <v>10</v>
      </c>
      <c r="AE541" s="122">
        <v>11</v>
      </c>
      <c r="AF541" s="122">
        <v>12</v>
      </c>
      <c r="AG541" s="122">
        <v>13</v>
      </c>
      <c r="AH541" s="122">
        <v>14</v>
      </c>
      <c r="AI541" s="122">
        <v>15</v>
      </c>
      <c r="AJ541" s="123"/>
      <c r="AK541" s="121" t="s">
        <v>33</v>
      </c>
      <c r="AL541" s="108">
        <v>6</v>
      </c>
      <c r="AM541" s="108">
        <v>7</v>
      </c>
      <c r="AN541" s="108">
        <v>8</v>
      </c>
      <c r="AO541" s="108">
        <v>9</v>
      </c>
      <c r="AP541" s="108">
        <v>10</v>
      </c>
      <c r="AQ541" s="108">
        <v>11</v>
      </c>
      <c r="AR541" s="108">
        <v>12</v>
      </c>
      <c r="AS541" s="108">
        <v>13</v>
      </c>
      <c r="AT541" s="108">
        <v>14</v>
      </c>
      <c r="AU541" s="108">
        <v>15</v>
      </c>
      <c r="AV541" s="123"/>
      <c r="AW541" s="121" t="s">
        <v>34</v>
      </c>
      <c r="AX541" s="108">
        <v>6</v>
      </c>
      <c r="AY541" s="108">
        <v>7</v>
      </c>
      <c r="AZ541" s="108">
        <v>8</v>
      </c>
      <c r="BA541" s="108">
        <v>9</v>
      </c>
      <c r="BB541" s="108">
        <v>10</v>
      </c>
      <c r="BC541" s="108">
        <v>11</v>
      </c>
      <c r="BD541" s="108">
        <v>12</v>
      </c>
      <c r="BE541" s="108">
        <v>13</v>
      </c>
      <c r="BF541" s="108">
        <v>14</v>
      </c>
      <c r="BG541" s="108">
        <v>15</v>
      </c>
      <c r="BI541" s="174" t="s">
        <v>54</v>
      </c>
      <c r="BJ541" s="226" t="s">
        <v>69</v>
      </c>
      <c r="BK541" s="226" t="s">
        <v>70</v>
      </c>
      <c r="BL541" s="226" t="s">
        <v>71</v>
      </c>
      <c r="BM541" s="226" t="s">
        <v>72</v>
      </c>
      <c r="BN541" s="226" t="s">
        <v>57</v>
      </c>
      <c r="BO541" s="226" t="s">
        <v>58</v>
      </c>
      <c r="BP541" s="226" t="s">
        <v>25</v>
      </c>
    </row>
    <row r="542" spans="1:68" s="51" customFormat="1" ht="18">
      <c r="A542" s="48" t="str">
        <f>A536</f>
        <v>Grupo</v>
      </c>
      <c r="B542" s="49" t="s">
        <v>12</v>
      </c>
      <c r="C542" s="50" t="s">
        <v>2</v>
      </c>
      <c r="D542" s="97" t="s">
        <v>15</v>
      </c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119"/>
      <c r="U542" s="127">
        <f>SUM(Z542:AI544)</f>
        <v>0</v>
      </c>
      <c r="V542" s="127">
        <f>SUM(AL542:AU544)</f>
        <v>0</v>
      </c>
      <c r="W542" s="127">
        <f>SUM(AX542:BG544)</f>
        <v>0</v>
      </c>
      <c r="Y542" s="122">
        <v>4</v>
      </c>
      <c r="Z542" s="109">
        <f>1*IF(AND(Z541=C541,Y542=D544),1,0)</f>
        <v>0</v>
      </c>
      <c r="AA542" s="109">
        <f>3*IF(AND(AA541=C541,Y542=D544),1,0)</f>
        <v>0</v>
      </c>
      <c r="AB542" s="109">
        <f>6*IF(AND(AB541=C541,Y542=D544),1,0)</f>
        <v>0</v>
      </c>
      <c r="AC542" s="109">
        <f>10*IF(AND(AC541=C541,Y542=D544),1,0)</f>
        <v>0</v>
      </c>
      <c r="AD542" s="109">
        <f>15*IF(AND(AD541=C541,Y542=D544),1,0)</f>
        <v>0</v>
      </c>
      <c r="AE542" s="109">
        <f>21*IF(AND(AE541=C541,Y542=D544),1,0)</f>
        <v>0</v>
      </c>
      <c r="AF542" s="109">
        <f>28*IF(AND(AF541=C541,Y542=D544),1,0)</f>
        <v>0</v>
      </c>
      <c r="AG542" s="109">
        <f>36*IF(AND(AG541=C541,Y542=D544),1,0)</f>
        <v>0</v>
      </c>
      <c r="AH542" s="109">
        <f>45*IF(AND(AH541=C541,Y542=D544),1,0)</f>
        <v>0</v>
      </c>
      <c r="AI542" s="109">
        <f>55*IF(AND(AI541=C541,Y542=D544),1,0)</f>
        <v>0</v>
      </c>
      <c r="AJ542" s="124"/>
      <c r="AK542" s="109">
        <v>4</v>
      </c>
      <c r="AL542" s="109">
        <v>0</v>
      </c>
      <c r="AM542" s="109">
        <v>0</v>
      </c>
      <c r="AN542" s="109">
        <v>0</v>
      </c>
      <c r="AO542" s="109">
        <v>0</v>
      </c>
      <c r="AP542" s="109">
        <v>0</v>
      </c>
      <c r="AQ542" s="109">
        <v>0</v>
      </c>
      <c r="AR542" s="109">
        <v>0</v>
      </c>
      <c r="AS542" s="109">
        <v>0</v>
      </c>
      <c r="AT542" s="109">
        <v>0</v>
      </c>
      <c r="AU542" s="109">
        <v>0</v>
      </c>
      <c r="AV542" s="124"/>
      <c r="AW542" s="109">
        <v>4</v>
      </c>
      <c r="AX542" s="109">
        <v>0</v>
      </c>
      <c r="AY542" s="109">
        <v>0</v>
      </c>
      <c r="AZ542" s="109">
        <v>0</v>
      </c>
      <c r="BA542" s="109">
        <v>0</v>
      </c>
      <c r="BB542" s="109">
        <v>0</v>
      </c>
      <c r="BC542" s="109">
        <v>0</v>
      </c>
      <c r="BD542" s="109">
        <v>0</v>
      </c>
      <c r="BE542" s="109">
        <v>0</v>
      </c>
      <c r="BF542" s="109">
        <v>0</v>
      </c>
      <c r="BG542" s="109">
        <v>0</v>
      </c>
      <c r="BI542" s="176"/>
      <c r="BJ542" s="175">
        <f aca="true" t="shared" si="176" ref="BJ542:BP542">IF($D543="","",IF($D543=BJ541,"X",""))</f>
      </c>
      <c r="BK542" s="175">
        <f t="shared" si="176"/>
      </c>
      <c r="BL542" s="175">
        <f t="shared" si="176"/>
      </c>
      <c r="BM542" s="175">
        <f t="shared" si="176"/>
      </c>
      <c r="BN542" s="175">
        <f t="shared" si="176"/>
      </c>
      <c r="BO542" s="175">
        <f t="shared" si="176"/>
      </c>
      <c r="BP542" s="175">
        <f t="shared" si="176"/>
      </c>
    </row>
    <row r="543" spans="1:68" s="55" customFormat="1" ht="12.75">
      <c r="A543" s="52" t="str">
        <f>A537</f>
        <v>001</v>
      </c>
      <c r="B543" s="53">
        <f>IF(AND(C541&gt;=6,C541&lt;&gt;"",B$27&lt;&gt;""),B$27,"")</f>
      </c>
      <c r="C543" s="38">
        <f>IF(AND(C541&gt;0,C541&lt;&gt;"",C$27&lt;&gt;""),C$27,"")</f>
      </c>
      <c r="D543" s="201">
        <f>IF(AND(C541&gt;=6,B543&lt;&gt;"",C543&lt;&gt;""),CHOOSE(SUM(E543:S543)+1,"0","1","2","3","Quadra","Quina","SENA","Verifique","Verifique","Verifique","Verifique","Verifique","Verifique","Verifique","Verifique","Verifique"),"")</f>
      </c>
      <c r="E543" s="54">
        <f aca="true" t="shared" si="177" ref="E543:S543">IF(E542&lt;&gt;"",IF(SUMIF($E$27:$J$27,E542,$E$27:$J$27)=E542,1,0),0)</f>
        <v>0</v>
      </c>
      <c r="F543" s="54">
        <f t="shared" si="177"/>
        <v>0</v>
      </c>
      <c r="G543" s="54">
        <f t="shared" si="177"/>
        <v>0</v>
      </c>
      <c r="H543" s="54">
        <f t="shared" si="177"/>
        <v>0</v>
      </c>
      <c r="I543" s="54">
        <f t="shared" si="177"/>
        <v>0</v>
      </c>
      <c r="J543" s="54">
        <f t="shared" si="177"/>
        <v>0</v>
      </c>
      <c r="K543" s="54">
        <f t="shared" si="177"/>
        <v>0</v>
      </c>
      <c r="L543" s="54">
        <f t="shared" si="177"/>
        <v>0</v>
      </c>
      <c r="M543" s="54">
        <f t="shared" si="177"/>
        <v>0</v>
      </c>
      <c r="N543" s="54">
        <f t="shared" si="177"/>
        <v>0</v>
      </c>
      <c r="O543" s="54">
        <f t="shared" si="177"/>
        <v>0</v>
      </c>
      <c r="P543" s="54">
        <f t="shared" si="177"/>
        <v>0</v>
      </c>
      <c r="Q543" s="54">
        <f t="shared" si="177"/>
        <v>0</v>
      </c>
      <c r="R543" s="54">
        <f t="shared" si="177"/>
        <v>0</v>
      </c>
      <c r="S543" s="54">
        <f t="shared" si="177"/>
        <v>0</v>
      </c>
      <c r="T543" s="120"/>
      <c r="Y543" s="125">
        <v>5</v>
      </c>
      <c r="Z543" s="126">
        <v>0</v>
      </c>
      <c r="AA543" s="109">
        <f>5*IF(AND(AA541=C541,Y543=D544),1,0)</f>
        <v>0</v>
      </c>
      <c r="AB543" s="109">
        <f>15*IF(AND(AB541=C541,Y543=D544),1,0)</f>
        <v>0</v>
      </c>
      <c r="AC543" s="109">
        <f>30*IF(AND(AC541=C541,Y543=D544),1,0)</f>
        <v>0</v>
      </c>
      <c r="AD543" s="109">
        <f>50*IF(AND(AD541=C541,Y543=D544),1,0)</f>
        <v>0</v>
      </c>
      <c r="AE543" s="109">
        <f>75*IF(AND(AE541=C541,Y543=D544),1,0)</f>
        <v>0</v>
      </c>
      <c r="AF543" s="109">
        <f>105*IF(AND(AF541=C541,Y543=D544),1,0)</f>
        <v>0</v>
      </c>
      <c r="AG543" s="109">
        <f>140*IF(AND(AG541=C541,Y543=D544),1,0)</f>
        <v>0</v>
      </c>
      <c r="AH543" s="109">
        <f>180*IF(AND(AH541=C541,Y543=D544),1,0)</f>
        <v>0</v>
      </c>
      <c r="AI543" s="109">
        <f>225*IF(AND(AI541=C541,Y543=D544),1,0)</f>
        <v>0</v>
      </c>
      <c r="AJ543" s="126"/>
      <c r="AK543" s="126">
        <v>5</v>
      </c>
      <c r="AL543" s="109">
        <f>1*IF(AND(AL541=C541,AK543=D544),1,0)</f>
        <v>0</v>
      </c>
      <c r="AM543" s="109">
        <f>2*IF(AND(AM541=C541,AK543=D544),1,0)</f>
        <v>0</v>
      </c>
      <c r="AN543" s="109">
        <f>3*IF(AND(AN541=C541,AK543=D544),1,0)</f>
        <v>0</v>
      </c>
      <c r="AO543" s="109">
        <f>4*IF(AND(AO541=C541,AK543=D544),1,0)</f>
        <v>0</v>
      </c>
      <c r="AP543" s="109">
        <f>5*IF(AND(AP541=C541,AK543=D544),1,0)</f>
        <v>0</v>
      </c>
      <c r="AQ543" s="109">
        <f>6*IF(AND(AQ541=C541,AK543=D544),1,0)</f>
        <v>0</v>
      </c>
      <c r="AR543" s="109">
        <f>7*IF(AND(AR541=C541,AK543=D544),1,0)</f>
        <v>0</v>
      </c>
      <c r="AS543" s="109">
        <f>8*IF(AND(AS541=C541,AK543=D544),1,0)</f>
        <v>0</v>
      </c>
      <c r="AT543" s="109">
        <f>9*IF(AND(AT541=C541,AK543=D544),1,0)</f>
        <v>0</v>
      </c>
      <c r="AU543" s="109">
        <f>10*IF(AND(AU541=C541,AK543=D544),1,0)</f>
        <v>0</v>
      </c>
      <c r="AV543" s="126"/>
      <c r="AW543" s="126">
        <v>5</v>
      </c>
      <c r="AX543" s="109">
        <v>0</v>
      </c>
      <c r="AY543" s="109">
        <v>0</v>
      </c>
      <c r="AZ543" s="109">
        <v>0</v>
      </c>
      <c r="BA543" s="109">
        <v>0</v>
      </c>
      <c r="BB543" s="109">
        <v>0</v>
      </c>
      <c r="BC543" s="109">
        <v>0</v>
      </c>
      <c r="BD543" s="109">
        <v>0</v>
      </c>
      <c r="BE543" s="109">
        <v>0</v>
      </c>
      <c r="BF543" s="109">
        <v>0</v>
      </c>
      <c r="BG543" s="109">
        <v>0</v>
      </c>
      <c r="BI543" s="176"/>
      <c r="BJ543" s="176"/>
      <c r="BK543" s="176"/>
      <c r="BL543" s="176"/>
      <c r="BM543" s="176"/>
      <c r="BN543" s="176"/>
      <c r="BO543" s="176"/>
      <c r="BP543" s="176"/>
    </row>
    <row r="544" spans="1:59" ht="15">
      <c r="A544" s="56"/>
      <c r="B544" s="206" t="s">
        <v>62</v>
      </c>
      <c r="C544" s="208">
        <f>C538+1</f>
        <v>86</v>
      </c>
      <c r="D544" s="129">
        <f>SUM(E543:S543)</f>
        <v>0</v>
      </c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17"/>
      <c r="U544" s="82"/>
      <c r="V544" s="117"/>
      <c r="W544" s="117"/>
      <c r="Y544" s="122">
        <v>6</v>
      </c>
      <c r="Z544" s="108">
        <v>0</v>
      </c>
      <c r="AA544" s="109">
        <v>0</v>
      </c>
      <c r="AB544" s="109">
        <f>15*IF(AND(AB541=C541,Y544=D544),1,0)</f>
        <v>0</v>
      </c>
      <c r="AC544" s="109">
        <f>45*IF(AND(AC541=C541,Y544=D544),1,0)</f>
        <v>0</v>
      </c>
      <c r="AD544" s="109">
        <f>90*IF(AND(AD541=C541,Y544=D544),1,0)</f>
        <v>0</v>
      </c>
      <c r="AE544" s="109">
        <f>150*IF(AND(AE541=C541,Y544=D544),1,0)</f>
        <v>0</v>
      </c>
      <c r="AF544" s="109">
        <f>225*IF(AND(AF541=C541,Y544=D544),1,0)</f>
        <v>0</v>
      </c>
      <c r="AG544" s="109">
        <f>315*IF(AND(AG541=C541,Y544=D544),1,0)</f>
        <v>0</v>
      </c>
      <c r="AH544" s="109">
        <f>420*IF(AND(AH541=C541,Y544=D544),1,0)</f>
        <v>0</v>
      </c>
      <c r="AI544" s="109">
        <f>540*IF(AND(AI541=C541,Y544=D544),1,0)</f>
        <v>0</v>
      </c>
      <c r="AJ544" s="108"/>
      <c r="AK544" s="108">
        <v>6</v>
      </c>
      <c r="AL544" s="108">
        <v>0</v>
      </c>
      <c r="AM544" s="109">
        <f>6*IF(AND(AM541=C541,AK544=D544),1,0)</f>
        <v>0</v>
      </c>
      <c r="AN544" s="109">
        <f>12*IF(AND(AN541=C541,AK544=D544),1,0)</f>
        <v>0</v>
      </c>
      <c r="AO544" s="109">
        <f>18*IF(AND(AO541=C541,AK544=D544),1,0)</f>
        <v>0</v>
      </c>
      <c r="AP544" s="109">
        <f>24*IF(AND(AP541=C541,AK544=D544),1,0)</f>
        <v>0</v>
      </c>
      <c r="AQ544" s="109">
        <f>30*IF(AND(AQ541=C541,AK544=D544),1,0)</f>
        <v>0</v>
      </c>
      <c r="AR544" s="109">
        <f>36*IF(AND(AR541=C541,AK544=D544),1,0)</f>
        <v>0</v>
      </c>
      <c r="AS544" s="109">
        <f>42*IF(AND(AS541=C541,AK544=D544),1,0)</f>
        <v>0</v>
      </c>
      <c r="AT544" s="109">
        <f>48*IF(AND(AT541=C541,AK544=D544),1,0)</f>
        <v>0</v>
      </c>
      <c r="AU544" s="109">
        <f>54*IF(AND(AU541=C541,AK544=D544),1,0)</f>
        <v>0</v>
      </c>
      <c r="AV544" s="108"/>
      <c r="AW544" s="108">
        <v>6</v>
      </c>
      <c r="AX544" s="109">
        <f>1*IF(AND(AX541=C541,AW544=D544),1,0)</f>
        <v>0</v>
      </c>
      <c r="AY544" s="109">
        <f>1*IF(AND(AY541=C541,AW544=D544),1,0)</f>
        <v>0</v>
      </c>
      <c r="AZ544" s="109">
        <f>1*IF(AND(AZ541=C541,AW544=D544),1,0)</f>
        <v>0</v>
      </c>
      <c r="BA544" s="109">
        <f>1*IF(AND(BA541=C541,AW544=D544),1,0)</f>
        <v>0</v>
      </c>
      <c r="BB544" s="109">
        <f>1*IF(AND(BB541=C541,AW544=D544),1,0)</f>
        <v>0</v>
      </c>
      <c r="BC544" s="109">
        <f>1*IF(AND(BC541=C541,AW544=D544),1,0)</f>
        <v>0</v>
      </c>
      <c r="BD544" s="109">
        <f>1*IF(AND(BD541=C541,AW544=D544),1,0)</f>
        <v>0</v>
      </c>
      <c r="BE544" s="109">
        <f>1*IF(AND(BE541=C541,AW544=D544),1,0)</f>
        <v>0</v>
      </c>
      <c r="BF544" s="109">
        <f>1*IF(AND(BF541=C541,AW544=D544),1,0)</f>
        <v>0</v>
      </c>
      <c r="BG544" s="109">
        <f>1*IF(AND(BG541=C541,AW544=D544),1,0)</f>
        <v>0</v>
      </c>
    </row>
    <row r="545" spans="1:57" ht="12.75">
      <c r="A545" s="30"/>
      <c r="B545" s="31"/>
      <c r="T545" s="32"/>
      <c r="W545" s="92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I545" s="106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U545" s="80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</row>
    <row r="546" spans="1:20" ht="12.75">
      <c r="A546" s="30"/>
      <c r="B546" s="31"/>
      <c r="C546" s="41"/>
      <c r="D546" s="104"/>
      <c r="E546" s="41"/>
      <c r="F546" s="41"/>
      <c r="G546" s="41"/>
      <c r="T546" s="32"/>
    </row>
    <row r="547" spans="1:68" s="47" customFormat="1" ht="23.25">
      <c r="A547" s="42"/>
      <c r="B547" s="43">
        <f>IF(COUNTIF(E548:S548,"&gt;0")&gt;=6,"Cartão com","")</f>
      </c>
      <c r="C547" s="44">
        <f>IF(COUNTIF(E548:S548,"&gt;0")&gt;=6,COUNTIF(E548:S548,"&gt;0"),"")</f>
      </c>
      <c r="D547" s="102">
        <f>IF(COUNTIF(E548:S548,"&gt;0")&gt;=6,"dezenas","")</f>
      </c>
      <c r="E547" s="45">
        <v>1</v>
      </c>
      <c r="F547" s="46">
        <v>2</v>
      </c>
      <c r="G547" s="46">
        <v>3</v>
      </c>
      <c r="H547" s="45">
        <v>4</v>
      </c>
      <c r="I547" s="45">
        <v>5</v>
      </c>
      <c r="J547" s="45">
        <v>6</v>
      </c>
      <c r="K547" s="45">
        <v>7</v>
      </c>
      <c r="L547" s="45">
        <v>8</v>
      </c>
      <c r="M547" s="45">
        <v>9</v>
      </c>
      <c r="N547" s="45">
        <v>10</v>
      </c>
      <c r="O547" s="45">
        <v>11</v>
      </c>
      <c r="P547" s="45">
        <v>12</v>
      </c>
      <c r="Q547" s="45">
        <v>13</v>
      </c>
      <c r="R547" s="45">
        <v>14</v>
      </c>
      <c r="S547" s="45">
        <v>15</v>
      </c>
      <c r="T547" s="118"/>
      <c r="U547" s="128" t="s">
        <v>23</v>
      </c>
      <c r="V547" s="128" t="s">
        <v>24</v>
      </c>
      <c r="W547" s="128" t="s">
        <v>25</v>
      </c>
      <c r="Y547" s="121" t="s">
        <v>32</v>
      </c>
      <c r="Z547" s="122">
        <v>6</v>
      </c>
      <c r="AA547" s="122">
        <v>7</v>
      </c>
      <c r="AB547" s="122">
        <v>8</v>
      </c>
      <c r="AC547" s="122">
        <v>9</v>
      </c>
      <c r="AD547" s="122">
        <v>10</v>
      </c>
      <c r="AE547" s="122">
        <v>11</v>
      </c>
      <c r="AF547" s="122">
        <v>12</v>
      </c>
      <c r="AG547" s="122">
        <v>13</v>
      </c>
      <c r="AH547" s="122">
        <v>14</v>
      </c>
      <c r="AI547" s="122">
        <v>15</v>
      </c>
      <c r="AJ547" s="123"/>
      <c r="AK547" s="121" t="s">
        <v>33</v>
      </c>
      <c r="AL547" s="108">
        <v>6</v>
      </c>
      <c r="AM547" s="108">
        <v>7</v>
      </c>
      <c r="AN547" s="108">
        <v>8</v>
      </c>
      <c r="AO547" s="108">
        <v>9</v>
      </c>
      <c r="AP547" s="108">
        <v>10</v>
      </c>
      <c r="AQ547" s="108">
        <v>11</v>
      </c>
      <c r="AR547" s="108">
        <v>12</v>
      </c>
      <c r="AS547" s="108">
        <v>13</v>
      </c>
      <c r="AT547" s="108">
        <v>14</v>
      </c>
      <c r="AU547" s="108">
        <v>15</v>
      </c>
      <c r="AV547" s="123"/>
      <c r="AW547" s="121" t="s">
        <v>34</v>
      </c>
      <c r="AX547" s="108">
        <v>6</v>
      </c>
      <c r="AY547" s="108">
        <v>7</v>
      </c>
      <c r="AZ547" s="108">
        <v>8</v>
      </c>
      <c r="BA547" s="108">
        <v>9</v>
      </c>
      <c r="BB547" s="108">
        <v>10</v>
      </c>
      <c r="BC547" s="108">
        <v>11</v>
      </c>
      <c r="BD547" s="108">
        <v>12</v>
      </c>
      <c r="BE547" s="108">
        <v>13</v>
      </c>
      <c r="BF547" s="108">
        <v>14</v>
      </c>
      <c r="BG547" s="108">
        <v>15</v>
      </c>
      <c r="BI547" s="174" t="s">
        <v>54</v>
      </c>
      <c r="BJ547" s="226" t="s">
        <v>69</v>
      </c>
      <c r="BK547" s="226" t="s">
        <v>70</v>
      </c>
      <c r="BL547" s="226" t="s">
        <v>71</v>
      </c>
      <c r="BM547" s="226" t="s">
        <v>72</v>
      </c>
      <c r="BN547" s="226" t="s">
        <v>57</v>
      </c>
      <c r="BO547" s="226" t="s">
        <v>58</v>
      </c>
      <c r="BP547" s="226" t="s">
        <v>25</v>
      </c>
    </row>
    <row r="548" spans="1:68" s="51" customFormat="1" ht="18">
      <c r="A548" s="48" t="str">
        <f>A542</f>
        <v>Grupo</v>
      </c>
      <c r="B548" s="49" t="s">
        <v>12</v>
      </c>
      <c r="C548" s="50" t="s">
        <v>2</v>
      </c>
      <c r="D548" s="97" t="s">
        <v>15</v>
      </c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119"/>
      <c r="U548" s="127">
        <f>SUM(Z548:AI550)</f>
        <v>0</v>
      </c>
      <c r="V548" s="127">
        <f>SUM(AL548:AU550)</f>
        <v>0</v>
      </c>
      <c r="W548" s="127">
        <f>SUM(AX548:BG550)</f>
        <v>0</v>
      </c>
      <c r="Y548" s="122">
        <v>4</v>
      </c>
      <c r="Z548" s="109">
        <f>1*IF(AND(Z547=C547,Y548=D550),1,0)</f>
        <v>0</v>
      </c>
      <c r="AA548" s="109">
        <f>3*IF(AND(AA547=C547,Y548=D550),1,0)</f>
        <v>0</v>
      </c>
      <c r="AB548" s="109">
        <f>6*IF(AND(AB547=C547,Y548=D550),1,0)</f>
        <v>0</v>
      </c>
      <c r="AC548" s="109">
        <f>10*IF(AND(AC547=C547,Y548=D550),1,0)</f>
        <v>0</v>
      </c>
      <c r="AD548" s="109">
        <f>15*IF(AND(AD547=C547,Y548=D550),1,0)</f>
        <v>0</v>
      </c>
      <c r="AE548" s="109">
        <f>21*IF(AND(AE547=C547,Y548=D550),1,0)</f>
        <v>0</v>
      </c>
      <c r="AF548" s="109">
        <f>28*IF(AND(AF547=C547,Y548=D550),1,0)</f>
        <v>0</v>
      </c>
      <c r="AG548" s="109">
        <f>36*IF(AND(AG547=C547,Y548=D550),1,0)</f>
        <v>0</v>
      </c>
      <c r="AH548" s="109">
        <f>45*IF(AND(AH547=C547,Y548=D550),1,0)</f>
        <v>0</v>
      </c>
      <c r="AI548" s="109">
        <f>55*IF(AND(AI547=C547,Y548=D550),1,0)</f>
        <v>0</v>
      </c>
      <c r="AJ548" s="124"/>
      <c r="AK548" s="109">
        <v>4</v>
      </c>
      <c r="AL548" s="109">
        <v>0</v>
      </c>
      <c r="AM548" s="109">
        <v>0</v>
      </c>
      <c r="AN548" s="109">
        <v>0</v>
      </c>
      <c r="AO548" s="109">
        <v>0</v>
      </c>
      <c r="AP548" s="109">
        <v>0</v>
      </c>
      <c r="AQ548" s="109">
        <v>0</v>
      </c>
      <c r="AR548" s="109">
        <v>0</v>
      </c>
      <c r="AS548" s="109">
        <v>0</v>
      </c>
      <c r="AT548" s="109">
        <v>0</v>
      </c>
      <c r="AU548" s="109">
        <v>0</v>
      </c>
      <c r="AV548" s="124"/>
      <c r="AW548" s="109">
        <v>4</v>
      </c>
      <c r="AX548" s="109">
        <v>0</v>
      </c>
      <c r="AY548" s="109">
        <v>0</v>
      </c>
      <c r="AZ548" s="109">
        <v>0</v>
      </c>
      <c r="BA548" s="109">
        <v>0</v>
      </c>
      <c r="BB548" s="109">
        <v>0</v>
      </c>
      <c r="BC548" s="109">
        <v>0</v>
      </c>
      <c r="BD548" s="109">
        <v>0</v>
      </c>
      <c r="BE548" s="109">
        <v>0</v>
      </c>
      <c r="BF548" s="109">
        <v>0</v>
      </c>
      <c r="BG548" s="109">
        <v>0</v>
      </c>
      <c r="BI548" s="176"/>
      <c r="BJ548" s="175">
        <f aca="true" t="shared" si="178" ref="BJ548:BP548">IF($D549="","",IF($D549=BJ547,"X",""))</f>
      </c>
      <c r="BK548" s="175">
        <f t="shared" si="178"/>
      </c>
      <c r="BL548" s="175">
        <f t="shared" si="178"/>
      </c>
      <c r="BM548" s="175">
        <f t="shared" si="178"/>
      </c>
      <c r="BN548" s="175">
        <f t="shared" si="178"/>
      </c>
      <c r="BO548" s="175">
        <f t="shared" si="178"/>
      </c>
      <c r="BP548" s="175">
        <f t="shared" si="178"/>
      </c>
    </row>
    <row r="549" spans="1:68" s="55" customFormat="1" ht="12.75">
      <c r="A549" s="52" t="str">
        <f>A543</f>
        <v>001</v>
      </c>
      <c r="B549" s="53">
        <f>IF(AND(C547&gt;=6,C547&lt;&gt;"",B$27&lt;&gt;""),B$27,"")</f>
      </c>
      <c r="C549" s="38">
        <f>IF(AND(C547&gt;0,C547&lt;&gt;"",C$27&lt;&gt;""),C$27,"")</f>
      </c>
      <c r="D549" s="201">
        <f>IF(AND(C547&gt;=6,B549&lt;&gt;"",C549&lt;&gt;""),CHOOSE(SUM(E549:S549)+1,"0","1","2","3","Quadra","Quina","SENA","Verifique","Verifique","Verifique","Verifique","Verifique","Verifique","Verifique","Verifique","Verifique"),"")</f>
      </c>
      <c r="E549" s="54">
        <f aca="true" t="shared" si="179" ref="E549:S549">IF(E548&lt;&gt;"",IF(SUMIF($E$27:$J$27,E548,$E$27:$J$27)=E548,1,0),0)</f>
        <v>0</v>
      </c>
      <c r="F549" s="54">
        <f t="shared" si="179"/>
        <v>0</v>
      </c>
      <c r="G549" s="54">
        <f t="shared" si="179"/>
        <v>0</v>
      </c>
      <c r="H549" s="54">
        <f t="shared" si="179"/>
        <v>0</v>
      </c>
      <c r="I549" s="54">
        <f t="shared" si="179"/>
        <v>0</v>
      </c>
      <c r="J549" s="54">
        <f t="shared" si="179"/>
        <v>0</v>
      </c>
      <c r="K549" s="54">
        <f t="shared" si="179"/>
        <v>0</v>
      </c>
      <c r="L549" s="54">
        <f t="shared" si="179"/>
        <v>0</v>
      </c>
      <c r="M549" s="54">
        <f t="shared" si="179"/>
        <v>0</v>
      </c>
      <c r="N549" s="54">
        <f t="shared" si="179"/>
        <v>0</v>
      </c>
      <c r="O549" s="54">
        <f t="shared" si="179"/>
        <v>0</v>
      </c>
      <c r="P549" s="54">
        <f t="shared" si="179"/>
        <v>0</v>
      </c>
      <c r="Q549" s="54">
        <f t="shared" si="179"/>
        <v>0</v>
      </c>
      <c r="R549" s="54">
        <f t="shared" si="179"/>
        <v>0</v>
      </c>
      <c r="S549" s="54">
        <f t="shared" si="179"/>
        <v>0</v>
      </c>
      <c r="T549" s="120"/>
      <c r="Y549" s="125">
        <v>5</v>
      </c>
      <c r="Z549" s="126">
        <v>0</v>
      </c>
      <c r="AA549" s="109">
        <f>5*IF(AND(AA547=C547,Y549=D550),1,0)</f>
        <v>0</v>
      </c>
      <c r="AB549" s="109">
        <f>15*IF(AND(AB547=C547,Y549=D550),1,0)</f>
        <v>0</v>
      </c>
      <c r="AC549" s="109">
        <f>30*IF(AND(AC547=C547,Y549=D550),1,0)</f>
        <v>0</v>
      </c>
      <c r="AD549" s="109">
        <f>50*IF(AND(AD547=C547,Y549=D550),1,0)</f>
        <v>0</v>
      </c>
      <c r="AE549" s="109">
        <f>75*IF(AND(AE547=C547,Y549=D550),1,0)</f>
        <v>0</v>
      </c>
      <c r="AF549" s="109">
        <f>105*IF(AND(AF547=C547,Y549=D550),1,0)</f>
        <v>0</v>
      </c>
      <c r="AG549" s="109">
        <f>140*IF(AND(AG547=C547,Y549=D550),1,0)</f>
        <v>0</v>
      </c>
      <c r="AH549" s="109">
        <f>180*IF(AND(AH547=C547,Y549=D550),1,0)</f>
        <v>0</v>
      </c>
      <c r="AI549" s="109">
        <f>225*IF(AND(AI547=C547,Y549=D550),1,0)</f>
        <v>0</v>
      </c>
      <c r="AJ549" s="126"/>
      <c r="AK549" s="126">
        <v>5</v>
      </c>
      <c r="AL549" s="109">
        <f>1*IF(AND(AL547=C547,AK549=D550),1,0)</f>
        <v>0</v>
      </c>
      <c r="AM549" s="109">
        <f>2*IF(AND(AM547=C547,AK549=D550),1,0)</f>
        <v>0</v>
      </c>
      <c r="AN549" s="109">
        <f>3*IF(AND(AN547=C547,AK549=D550),1,0)</f>
        <v>0</v>
      </c>
      <c r="AO549" s="109">
        <f>4*IF(AND(AO547=C547,AK549=D550),1,0)</f>
        <v>0</v>
      </c>
      <c r="AP549" s="109">
        <f>5*IF(AND(AP547=C547,AK549=D550),1,0)</f>
        <v>0</v>
      </c>
      <c r="AQ549" s="109">
        <f>6*IF(AND(AQ547=C547,AK549=D550),1,0)</f>
        <v>0</v>
      </c>
      <c r="AR549" s="109">
        <f>7*IF(AND(AR547=C547,AK549=D550),1,0)</f>
        <v>0</v>
      </c>
      <c r="AS549" s="109">
        <f>8*IF(AND(AS547=C547,AK549=D550),1,0)</f>
        <v>0</v>
      </c>
      <c r="AT549" s="109">
        <f>9*IF(AND(AT547=C547,AK549=D550),1,0)</f>
        <v>0</v>
      </c>
      <c r="AU549" s="109">
        <f>10*IF(AND(AU547=C547,AK549=D550),1,0)</f>
        <v>0</v>
      </c>
      <c r="AV549" s="126"/>
      <c r="AW549" s="126">
        <v>5</v>
      </c>
      <c r="AX549" s="109">
        <v>0</v>
      </c>
      <c r="AY549" s="109">
        <v>0</v>
      </c>
      <c r="AZ549" s="109">
        <v>0</v>
      </c>
      <c r="BA549" s="109">
        <v>0</v>
      </c>
      <c r="BB549" s="109">
        <v>0</v>
      </c>
      <c r="BC549" s="109">
        <v>0</v>
      </c>
      <c r="BD549" s="109">
        <v>0</v>
      </c>
      <c r="BE549" s="109">
        <v>0</v>
      </c>
      <c r="BF549" s="109">
        <v>0</v>
      </c>
      <c r="BG549" s="109">
        <v>0</v>
      </c>
      <c r="BI549" s="176"/>
      <c r="BJ549" s="176"/>
      <c r="BK549" s="176"/>
      <c r="BL549" s="176"/>
      <c r="BM549" s="176"/>
      <c r="BN549" s="176"/>
      <c r="BO549" s="176"/>
      <c r="BP549" s="176"/>
    </row>
    <row r="550" spans="1:59" ht="15">
      <c r="A550" s="56"/>
      <c r="B550" s="206" t="s">
        <v>62</v>
      </c>
      <c r="C550" s="208">
        <f>C544+1</f>
        <v>87</v>
      </c>
      <c r="D550" s="129">
        <f>SUM(E549:S549)</f>
        <v>0</v>
      </c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17"/>
      <c r="U550" s="82"/>
      <c r="V550" s="117"/>
      <c r="W550" s="117"/>
      <c r="Y550" s="122">
        <v>6</v>
      </c>
      <c r="Z550" s="108">
        <v>0</v>
      </c>
      <c r="AA550" s="109">
        <v>0</v>
      </c>
      <c r="AB550" s="109">
        <f>15*IF(AND(AB547=C547,Y550=D550),1,0)</f>
        <v>0</v>
      </c>
      <c r="AC550" s="109">
        <f>45*IF(AND(AC547=C547,Y550=D550),1,0)</f>
        <v>0</v>
      </c>
      <c r="AD550" s="109">
        <f>90*IF(AND(AD547=C547,Y550=D550),1,0)</f>
        <v>0</v>
      </c>
      <c r="AE550" s="109">
        <f>150*IF(AND(AE547=C547,Y550=D550),1,0)</f>
        <v>0</v>
      </c>
      <c r="AF550" s="109">
        <f>225*IF(AND(AF547=C547,Y550=D550),1,0)</f>
        <v>0</v>
      </c>
      <c r="AG550" s="109">
        <f>315*IF(AND(AG547=C547,Y550=D550),1,0)</f>
        <v>0</v>
      </c>
      <c r="AH550" s="109">
        <f>420*IF(AND(AH547=C547,Y550=D550),1,0)</f>
        <v>0</v>
      </c>
      <c r="AI550" s="109">
        <f>540*IF(AND(AI547=C547,Y550=D550),1,0)</f>
        <v>0</v>
      </c>
      <c r="AJ550" s="108"/>
      <c r="AK550" s="108">
        <v>6</v>
      </c>
      <c r="AL550" s="108">
        <v>0</v>
      </c>
      <c r="AM550" s="109">
        <f>6*IF(AND(AM547=C547,AK550=D550),1,0)</f>
        <v>0</v>
      </c>
      <c r="AN550" s="109">
        <f>12*IF(AND(AN547=C547,AK550=D550),1,0)</f>
        <v>0</v>
      </c>
      <c r="AO550" s="109">
        <f>18*IF(AND(AO547=C547,AK550=D550),1,0)</f>
        <v>0</v>
      </c>
      <c r="AP550" s="109">
        <f>24*IF(AND(AP547=C547,AK550=D550),1,0)</f>
        <v>0</v>
      </c>
      <c r="AQ550" s="109">
        <f>30*IF(AND(AQ547=C547,AK550=D550),1,0)</f>
        <v>0</v>
      </c>
      <c r="AR550" s="109">
        <f>36*IF(AND(AR547=C547,AK550=D550),1,0)</f>
        <v>0</v>
      </c>
      <c r="AS550" s="109">
        <f>42*IF(AND(AS547=C547,AK550=D550),1,0)</f>
        <v>0</v>
      </c>
      <c r="AT550" s="109">
        <f>48*IF(AND(AT547=C547,AK550=D550),1,0)</f>
        <v>0</v>
      </c>
      <c r="AU550" s="109">
        <f>54*IF(AND(AU547=C547,AK550=D550),1,0)</f>
        <v>0</v>
      </c>
      <c r="AV550" s="108"/>
      <c r="AW550" s="108">
        <v>6</v>
      </c>
      <c r="AX550" s="109">
        <f>1*IF(AND(AX547=C547,AW550=D550),1,0)</f>
        <v>0</v>
      </c>
      <c r="AY550" s="109">
        <f>1*IF(AND(AY547=C547,AW550=D550),1,0)</f>
        <v>0</v>
      </c>
      <c r="AZ550" s="109">
        <f>1*IF(AND(AZ547=C547,AW550=D550),1,0)</f>
        <v>0</v>
      </c>
      <c r="BA550" s="109">
        <f>1*IF(AND(BA547=C547,AW550=D550),1,0)</f>
        <v>0</v>
      </c>
      <c r="BB550" s="109">
        <f>1*IF(AND(BB547=C547,AW550=D550),1,0)</f>
        <v>0</v>
      </c>
      <c r="BC550" s="109">
        <f>1*IF(AND(BC547=C547,AW550=D550),1,0)</f>
        <v>0</v>
      </c>
      <c r="BD550" s="109">
        <f>1*IF(AND(BD547=C547,AW550=D550),1,0)</f>
        <v>0</v>
      </c>
      <c r="BE550" s="109">
        <f>1*IF(AND(BE547=C547,AW550=D550),1,0)</f>
        <v>0</v>
      </c>
      <c r="BF550" s="109">
        <f>1*IF(AND(BF547=C547,AW550=D550),1,0)</f>
        <v>0</v>
      </c>
      <c r="BG550" s="109">
        <f>1*IF(AND(BG547=C547,AW550=D550),1,0)</f>
        <v>0</v>
      </c>
    </row>
    <row r="551" spans="1:57" ht="12.75">
      <c r="A551" s="30"/>
      <c r="B551" s="31"/>
      <c r="T551" s="32"/>
      <c r="W551" s="92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I551" s="106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U551" s="80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</row>
    <row r="552" spans="1:20" ht="12.75">
      <c r="A552" s="30"/>
      <c r="B552" s="31"/>
      <c r="C552" s="41"/>
      <c r="D552" s="104"/>
      <c r="E552" s="41"/>
      <c r="F552" s="41"/>
      <c r="G552" s="41"/>
      <c r="T552" s="32"/>
    </row>
    <row r="553" spans="1:68" s="47" customFormat="1" ht="23.25">
      <c r="A553" s="42"/>
      <c r="B553" s="43">
        <f>IF(COUNTIF(E554:S554,"&gt;0")&gt;=6,"Cartão com","")</f>
      </c>
      <c r="C553" s="44">
        <f>IF(COUNTIF(E554:S554,"&gt;0")&gt;=6,COUNTIF(E554:S554,"&gt;0"),"")</f>
      </c>
      <c r="D553" s="102">
        <f>IF(COUNTIF(E554:S554,"&gt;0")&gt;=6,"dezenas","")</f>
      </c>
      <c r="E553" s="45">
        <v>1</v>
      </c>
      <c r="F553" s="46">
        <v>2</v>
      </c>
      <c r="G553" s="46">
        <v>3</v>
      </c>
      <c r="H553" s="45">
        <v>4</v>
      </c>
      <c r="I553" s="45">
        <v>5</v>
      </c>
      <c r="J553" s="45">
        <v>6</v>
      </c>
      <c r="K553" s="45">
        <v>7</v>
      </c>
      <c r="L553" s="45">
        <v>8</v>
      </c>
      <c r="M553" s="45">
        <v>9</v>
      </c>
      <c r="N553" s="45">
        <v>10</v>
      </c>
      <c r="O553" s="45">
        <v>11</v>
      </c>
      <c r="P553" s="45">
        <v>12</v>
      </c>
      <c r="Q553" s="45">
        <v>13</v>
      </c>
      <c r="R553" s="45">
        <v>14</v>
      </c>
      <c r="S553" s="45">
        <v>15</v>
      </c>
      <c r="T553" s="118"/>
      <c r="U553" s="128" t="s">
        <v>23</v>
      </c>
      <c r="V553" s="128" t="s">
        <v>24</v>
      </c>
      <c r="W553" s="128" t="s">
        <v>25</v>
      </c>
      <c r="Y553" s="121" t="s">
        <v>32</v>
      </c>
      <c r="Z553" s="122">
        <v>6</v>
      </c>
      <c r="AA553" s="122">
        <v>7</v>
      </c>
      <c r="AB553" s="122">
        <v>8</v>
      </c>
      <c r="AC553" s="122">
        <v>9</v>
      </c>
      <c r="AD553" s="122">
        <v>10</v>
      </c>
      <c r="AE553" s="122">
        <v>11</v>
      </c>
      <c r="AF553" s="122">
        <v>12</v>
      </c>
      <c r="AG553" s="122">
        <v>13</v>
      </c>
      <c r="AH553" s="122">
        <v>14</v>
      </c>
      <c r="AI553" s="122">
        <v>15</v>
      </c>
      <c r="AJ553" s="123"/>
      <c r="AK553" s="121" t="s">
        <v>33</v>
      </c>
      <c r="AL553" s="108">
        <v>6</v>
      </c>
      <c r="AM553" s="108">
        <v>7</v>
      </c>
      <c r="AN553" s="108">
        <v>8</v>
      </c>
      <c r="AO553" s="108">
        <v>9</v>
      </c>
      <c r="AP553" s="108">
        <v>10</v>
      </c>
      <c r="AQ553" s="108">
        <v>11</v>
      </c>
      <c r="AR553" s="108">
        <v>12</v>
      </c>
      <c r="AS553" s="108">
        <v>13</v>
      </c>
      <c r="AT553" s="108">
        <v>14</v>
      </c>
      <c r="AU553" s="108">
        <v>15</v>
      </c>
      <c r="AV553" s="123"/>
      <c r="AW553" s="121" t="s">
        <v>34</v>
      </c>
      <c r="AX553" s="108">
        <v>6</v>
      </c>
      <c r="AY553" s="108">
        <v>7</v>
      </c>
      <c r="AZ553" s="108">
        <v>8</v>
      </c>
      <c r="BA553" s="108">
        <v>9</v>
      </c>
      <c r="BB553" s="108">
        <v>10</v>
      </c>
      <c r="BC553" s="108">
        <v>11</v>
      </c>
      <c r="BD553" s="108">
        <v>12</v>
      </c>
      <c r="BE553" s="108">
        <v>13</v>
      </c>
      <c r="BF553" s="108">
        <v>14</v>
      </c>
      <c r="BG553" s="108">
        <v>15</v>
      </c>
      <c r="BI553" s="174" t="s">
        <v>54</v>
      </c>
      <c r="BJ553" s="226" t="s">
        <v>69</v>
      </c>
      <c r="BK553" s="226" t="s">
        <v>70</v>
      </c>
      <c r="BL553" s="226" t="s">
        <v>71</v>
      </c>
      <c r="BM553" s="226" t="s">
        <v>72</v>
      </c>
      <c r="BN553" s="226" t="s">
        <v>57</v>
      </c>
      <c r="BO553" s="226" t="s">
        <v>58</v>
      </c>
      <c r="BP553" s="226" t="s">
        <v>25</v>
      </c>
    </row>
    <row r="554" spans="1:68" s="51" customFormat="1" ht="18">
      <c r="A554" s="48" t="str">
        <f>A548</f>
        <v>Grupo</v>
      </c>
      <c r="B554" s="49" t="s">
        <v>12</v>
      </c>
      <c r="C554" s="50" t="s">
        <v>2</v>
      </c>
      <c r="D554" s="97" t="s">
        <v>15</v>
      </c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119"/>
      <c r="U554" s="127">
        <f>SUM(Z554:AI556)</f>
        <v>0</v>
      </c>
      <c r="V554" s="127">
        <f>SUM(AL554:AU556)</f>
        <v>0</v>
      </c>
      <c r="W554" s="127">
        <f>SUM(AX554:BG556)</f>
        <v>0</v>
      </c>
      <c r="Y554" s="122">
        <v>4</v>
      </c>
      <c r="Z554" s="109">
        <f>1*IF(AND(Z553=C553,Y554=D556),1,0)</f>
        <v>0</v>
      </c>
      <c r="AA554" s="109">
        <f>3*IF(AND(AA553=C553,Y554=D556),1,0)</f>
        <v>0</v>
      </c>
      <c r="AB554" s="109">
        <f>6*IF(AND(AB553=C553,Y554=D556),1,0)</f>
        <v>0</v>
      </c>
      <c r="AC554" s="109">
        <f>10*IF(AND(AC553=C553,Y554=D556),1,0)</f>
        <v>0</v>
      </c>
      <c r="AD554" s="109">
        <f>15*IF(AND(AD553=C553,Y554=D556),1,0)</f>
        <v>0</v>
      </c>
      <c r="AE554" s="109">
        <f>21*IF(AND(AE553=C553,Y554=D556),1,0)</f>
        <v>0</v>
      </c>
      <c r="AF554" s="109">
        <f>28*IF(AND(AF553=C553,Y554=D556),1,0)</f>
        <v>0</v>
      </c>
      <c r="AG554" s="109">
        <f>36*IF(AND(AG553=C553,Y554=D556),1,0)</f>
        <v>0</v>
      </c>
      <c r="AH554" s="109">
        <f>45*IF(AND(AH553=C553,Y554=D556),1,0)</f>
        <v>0</v>
      </c>
      <c r="AI554" s="109">
        <f>55*IF(AND(AI553=C553,Y554=D556),1,0)</f>
        <v>0</v>
      </c>
      <c r="AJ554" s="124"/>
      <c r="AK554" s="109">
        <v>4</v>
      </c>
      <c r="AL554" s="109">
        <v>0</v>
      </c>
      <c r="AM554" s="109">
        <v>0</v>
      </c>
      <c r="AN554" s="109">
        <v>0</v>
      </c>
      <c r="AO554" s="109">
        <v>0</v>
      </c>
      <c r="AP554" s="109">
        <v>0</v>
      </c>
      <c r="AQ554" s="109">
        <v>0</v>
      </c>
      <c r="AR554" s="109">
        <v>0</v>
      </c>
      <c r="AS554" s="109">
        <v>0</v>
      </c>
      <c r="AT554" s="109">
        <v>0</v>
      </c>
      <c r="AU554" s="109">
        <v>0</v>
      </c>
      <c r="AV554" s="124"/>
      <c r="AW554" s="109">
        <v>4</v>
      </c>
      <c r="AX554" s="109">
        <v>0</v>
      </c>
      <c r="AY554" s="109">
        <v>0</v>
      </c>
      <c r="AZ554" s="109">
        <v>0</v>
      </c>
      <c r="BA554" s="109">
        <v>0</v>
      </c>
      <c r="BB554" s="109">
        <v>0</v>
      </c>
      <c r="BC554" s="109">
        <v>0</v>
      </c>
      <c r="BD554" s="109">
        <v>0</v>
      </c>
      <c r="BE554" s="109">
        <v>0</v>
      </c>
      <c r="BF554" s="109">
        <v>0</v>
      </c>
      <c r="BG554" s="109">
        <v>0</v>
      </c>
      <c r="BI554" s="176"/>
      <c r="BJ554" s="175">
        <f aca="true" t="shared" si="180" ref="BJ554:BP554">IF($D555="","",IF($D555=BJ553,"X",""))</f>
      </c>
      <c r="BK554" s="175">
        <f t="shared" si="180"/>
      </c>
      <c r="BL554" s="175">
        <f t="shared" si="180"/>
      </c>
      <c r="BM554" s="175">
        <f t="shared" si="180"/>
      </c>
      <c r="BN554" s="175">
        <f t="shared" si="180"/>
      </c>
      <c r="BO554" s="175">
        <f t="shared" si="180"/>
      </c>
      <c r="BP554" s="175">
        <f t="shared" si="180"/>
      </c>
    </row>
    <row r="555" spans="1:68" s="55" customFormat="1" ht="12.75">
      <c r="A555" s="52" t="str">
        <f>A549</f>
        <v>001</v>
      </c>
      <c r="B555" s="53">
        <f>IF(AND(C553&gt;=6,C553&lt;&gt;"",B$27&lt;&gt;""),B$27,"")</f>
      </c>
      <c r="C555" s="38">
        <f>IF(AND(C553&gt;0,C553&lt;&gt;"",C$27&lt;&gt;""),C$27,"")</f>
      </c>
      <c r="D555" s="201">
        <f>IF(AND(C553&gt;=6,B555&lt;&gt;"",C555&lt;&gt;""),CHOOSE(SUM(E555:S555)+1,"0","1","2","3","Quadra","Quina","SENA","Verifique","Verifique","Verifique","Verifique","Verifique","Verifique","Verifique","Verifique","Verifique"),"")</f>
      </c>
      <c r="E555" s="54">
        <f aca="true" t="shared" si="181" ref="E555:S555">IF(E554&lt;&gt;"",IF(SUMIF($E$27:$J$27,E554,$E$27:$J$27)=E554,1,0),0)</f>
        <v>0</v>
      </c>
      <c r="F555" s="54">
        <f t="shared" si="181"/>
        <v>0</v>
      </c>
      <c r="G555" s="54">
        <f t="shared" si="181"/>
        <v>0</v>
      </c>
      <c r="H555" s="54">
        <f t="shared" si="181"/>
        <v>0</v>
      </c>
      <c r="I555" s="54">
        <f t="shared" si="181"/>
        <v>0</v>
      </c>
      <c r="J555" s="54">
        <f t="shared" si="181"/>
        <v>0</v>
      </c>
      <c r="K555" s="54">
        <f t="shared" si="181"/>
        <v>0</v>
      </c>
      <c r="L555" s="54">
        <f t="shared" si="181"/>
        <v>0</v>
      </c>
      <c r="M555" s="54">
        <f t="shared" si="181"/>
        <v>0</v>
      </c>
      <c r="N555" s="54">
        <f t="shared" si="181"/>
        <v>0</v>
      </c>
      <c r="O555" s="54">
        <f t="shared" si="181"/>
        <v>0</v>
      </c>
      <c r="P555" s="54">
        <f t="shared" si="181"/>
        <v>0</v>
      </c>
      <c r="Q555" s="54">
        <f t="shared" si="181"/>
        <v>0</v>
      </c>
      <c r="R555" s="54">
        <f t="shared" si="181"/>
        <v>0</v>
      </c>
      <c r="S555" s="54">
        <f t="shared" si="181"/>
        <v>0</v>
      </c>
      <c r="T555" s="120"/>
      <c r="Y555" s="125">
        <v>5</v>
      </c>
      <c r="Z555" s="126">
        <v>0</v>
      </c>
      <c r="AA555" s="109">
        <f>5*IF(AND(AA553=C553,Y555=D556),1,0)</f>
        <v>0</v>
      </c>
      <c r="AB555" s="109">
        <f>15*IF(AND(AB553=C553,Y555=D556),1,0)</f>
        <v>0</v>
      </c>
      <c r="AC555" s="109">
        <f>30*IF(AND(AC553=C553,Y555=D556),1,0)</f>
        <v>0</v>
      </c>
      <c r="AD555" s="109">
        <f>50*IF(AND(AD553=C553,Y555=D556),1,0)</f>
        <v>0</v>
      </c>
      <c r="AE555" s="109">
        <f>75*IF(AND(AE553=C553,Y555=D556),1,0)</f>
        <v>0</v>
      </c>
      <c r="AF555" s="109">
        <f>105*IF(AND(AF553=C553,Y555=D556),1,0)</f>
        <v>0</v>
      </c>
      <c r="AG555" s="109">
        <f>140*IF(AND(AG553=C553,Y555=D556),1,0)</f>
        <v>0</v>
      </c>
      <c r="AH555" s="109">
        <f>180*IF(AND(AH553=C553,Y555=D556),1,0)</f>
        <v>0</v>
      </c>
      <c r="AI555" s="109">
        <f>225*IF(AND(AI553=C553,Y555=D556),1,0)</f>
        <v>0</v>
      </c>
      <c r="AJ555" s="126"/>
      <c r="AK555" s="126">
        <v>5</v>
      </c>
      <c r="AL555" s="109">
        <f>1*IF(AND(AL553=C553,AK555=D556),1,0)</f>
        <v>0</v>
      </c>
      <c r="AM555" s="109">
        <f>2*IF(AND(AM553=C553,AK555=D556),1,0)</f>
        <v>0</v>
      </c>
      <c r="AN555" s="109">
        <f>3*IF(AND(AN553=C553,AK555=D556),1,0)</f>
        <v>0</v>
      </c>
      <c r="AO555" s="109">
        <f>4*IF(AND(AO553=C553,AK555=D556),1,0)</f>
        <v>0</v>
      </c>
      <c r="AP555" s="109">
        <f>5*IF(AND(AP553=C553,AK555=D556),1,0)</f>
        <v>0</v>
      </c>
      <c r="AQ555" s="109">
        <f>6*IF(AND(AQ553=C553,AK555=D556),1,0)</f>
        <v>0</v>
      </c>
      <c r="AR555" s="109">
        <f>7*IF(AND(AR553=C553,AK555=D556),1,0)</f>
        <v>0</v>
      </c>
      <c r="AS555" s="109">
        <f>8*IF(AND(AS553=C553,AK555=D556),1,0)</f>
        <v>0</v>
      </c>
      <c r="AT555" s="109">
        <f>9*IF(AND(AT553=C553,AK555=D556),1,0)</f>
        <v>0</v>
      </c>
      <c r="AU555" s="109">
        <f>10*IF(AND(AU553=C553,AK555=D556),1,0)</f>
        <v>0</v>
      </c>
      <c r="AV555" s="126"/>
      <c r="AW555" s="126">
        <v>5</v>
      </c>
      <c r="AX555" s="109">
        <v>0</v>
      </c>
      <c r="AY555" s="109">
        <v>0</v>
      </c>
      <c r="AZ555" s="109">
        <v>0</v>
      </c>
      <c r="BA555" s="109">
        <v>0</v>
      </c>
      <c r="BB555" s="109">
        <v>0</v>
      </c>
      <c r="BC555" s="109">
        <v>0</v>
      </c>
      <c r="BD555" s="109">
        <v>0</v>
      </c>
      <c r="BE555" s="109">
        <v>0</v>
      </c>
      <c r="BF555" s="109">
        <v>0</v>
      </c>
      <c r="BG555" s="109">
        <v>0</v>
      </c>
      <c r="BI555" s="176"/>
      <c r="BJ555" s="176"/>
      <c r="BK555" s="176"/>
      <c r="BL555" s="176"/>
      <c r="BM555" s="176"/>
      <c r="BN555" s="176"/>
      <c r="BO555" s="176"/>
      <c r="BP555" s="176"/>
    </row>
    <row r="556" spans="1:59" ht="15">
      <c r="A556" s="56"/>
      <c r="B556" s="206" t="s">
        <v>62</v>
      </c>
      <c r="C556" s="208">
        <f>C550+1</f>
        <v>88</v>
      </c>
      <c r="D556" s="129">
        <f>SUM(E555:S555)</f>
        <v>0</v>
      </c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17"/>
      <c r="U556" s="82"/>
      <c r="V556" s="117"/>
      <c r="W556" s="117"/>
      <c r="Y556" s="122">
        <v>6</v>
      </c>
      <c r="Z556" s="108">
        <v>0</v>
      </c>
      <c r="AA556" s="109">
        <v>0</v>
      </c>
      <c r="AB556" s="109">
        <f>15*IF(AND(AB553=C553,Y556=D556),1,0)</f>
        <v>0</v>
      </c>
      <c r="AC556" s="109">
        <f>45*IF(AND(AC553=C553,Y556=D556),1,0)</f>
        <v>0</v>
      </c>
      <c r="AD556" s="109">
        <f>90*IF(AND(AD553=C553,Y556=D556),1,0)</f>
        <v>0</v>
      </c>
      <c r="AE556" s="109">
        <f>150*IF(AND(AE553=C553,Y556=D556),1,0)</f>
        <v>0</v>
      </c>
      <c r="AF556" s="109">
        <f>225*IF(AND(AF553=C553,Y556=D556),1,0)</f>
        <v>0</v>
      </c>
      <c r="AG556" s="109">
        <f>315*IF(AND(AG553=C553,Y556=D556),1,0)</f>
        <v>0</v>
      </c>
      <c r="AH556" s="109">
        <f>420*IF(AND(AH553=C553,Y556=D556),1,0)</f>
        <v>0</v>
      </c>
      <c r="AI556" s="109">
        <f>540*IF(AND(AI553=C553,Y556=D556),1,0)</f>
        <v>0</v>
      </c>
      <c r="AJ556" s="108"/>
      <c r="AK556" s="108">
        <v>6</v>
      </c>
      <c r="AL556" s="108">
        <v>0</v>
      </c>
      <c r="AM556" s="109">
        <f>6*IF(AND(AM553=C553,AK556=D556),1,0)</f>
        <v>0</v>
      </c>
      <c r="AN556" s="109">
        <f>12*IF(AND(AN553=C553,AK556=D556),1,0)</f>
        <v>0</v>
      </c>
      <c r="AO556" s="109">
        <f>18*IF(AND(AO553=C553,AK556=D556),1,0)</f>
        <v>0</v>
      </c>
      <c r="AP556" s="109">
        <f>24*IF(AND(AP553=C553,AK556=D556),1,0)</f>
        <v>0</v>
      </c>
      <c r="AQ556" s="109">
        <f>30*IF(AND(AQ553=C553,AK556=D556),1,0)</f>
        <v>0</v>
      </c>
      <c r="AR556" s="109">
        <f>36*IF(AND(AR553=C553,AK556=D556),1,0)</f>
        <v>0</v>
      </c>
      <c r="AS556" s="109">
        <f>42*IF(AND(AS553=C553,AK556=D556),1,0)</f>
        <v>0</v>
      </c>
      <c r="AT556" s="109">
        <f>48*IF(AND(AT553=C553,AK556=D556),1,0)</f>
        <v>0</v>
      </c>
      <c r="AU556" s="109">
        <f>54*IF(AND(AU553=C553,AK556=D556),1,0)</f>
        <v>0</v>
      </c>
      <c r="AV556" s="108"/>
      <c r="AW556" s="108">
        <v>6</v>
      </c>
      <c r="AX556" s="109">
        <f>1*IF(AND(AX553=C553,AW556=D556),1,0)</f>
        <v>0</v>
      </c>
      <c r="AY556" s="109">
        <f>1*IF(AND(AY553=C553,AW556=D556),1,0)</f>
        <v>0</v>
      </c>
      <c r="AZ556" s="109">
        <f>1*IF(AND(AZ553=C553,AW556=D556),1,0)</f>
        <v>0</v>
      </c>
      <c r="BA556" s="109">
        <f>1*IF(AND(BA553=C553,AW556=D556),1,0)</f>
        <v>0</v>
      </c>
      <c r="BB556" s="109">
        <f>1*IF(AND(BB553=C553,AW556=D556),1,0)</f>
        <v>0</v>
      </c>
      <c r="BC556" s="109">
        <f>1*IF(AND(BC553=C553,AW556=D556),1,0)</f>
        <v>0</v>
      </c>
      <c r="BD556" s="109">
        <f>1*IF(AND(BD553=C553,AW556=D556),1,0)</f>
        <v>0</v>
      </c>
      <c r="BE556" s="109">
        <f>1*IF(AND(BE553=C553,AW556=D556),1,0)</f>
        <v>0</v>
      </c>
      <c r="BF556" s="109">
        <f>1*IF(AND(BF553=C553,AW556=D556),1,0)</f>
        <v>0</v>
      </c>
      <c r="BG556" s="109">
        <f>1*IF(AND(BG553=C553,AW556=D556),1,0)</f>
        <v>0</v>
      </c>
    </row>
    <row r="557" spans="1:57" ht="12.75">
      <c r="A557" s="30"/>
      <c r="B557" s="31"/>
      <c r="T557" s="32"/>
      <c r="W557" s="92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I557" s="106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U557" s="80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</row>
    <row r="558" spans="1:20" ht="12.75">
      <c r="A558" s="30"/>
      <c r="B558" s="31"/>
      <c r="C558" s="41"/>
      <c r="D558" s="104"/>
      <c r="E558" s="41"/>
      <c r="F558" s="41"/>
      <c r="G558" s="41"/>
      <c r="T558" s="32"/>
    </row>
    <row r="559" spans="1:68" s="47" customFormat="1" ht="23.25">
      <c r="A559" s="42"/>
      <c r="B559" s="43">
        <f>IF(COUNTIF(E560:S560,"&gt;0")&gt;=6,"Cartão com","")</f>
      </c>
      <c r="C559" s="44">
        <f>IF(COUNTIF(E560:S560,"&gt;0")&gt;=6,COUNTIF(E560:S560,"&gt;0"),"")</f>
      </c>
      <c r="D559" s="102">
        <f>IF(COUNTIF(E560:S560,"&gt;0")&gt;=6,"dezenas","")</f>
      </c>
      <c r="E559" s="45">
        <v>1</v>
      </c>
      <c r="F559" s="46">
        <v>2</v>
      </c>
      <c r="G559" s="46">
        <v>3</v>
      </c>
      <c r="H559" s="45">
        <v>4</v>
      </c>
      <c r="I559" s="45">
        <v>5</v>
      </c>
      <c r="J559" s="45">
        <v>6</v>
      </c>
      <c r="K559" s="45">
        <v>7</v>
      </c>
      <c r="L559" s="45">
        <v>8</v>
      </c>
      <c r="M559" s="45">
        <v>9</v>
      </c>
      <c r="N559" s="45">
        <v>10</v>
      </c>
      <c r="O559" s="45">
        <v>11</v>
      </c>
      <c r="P559" s="45">
        <v>12</v>
      </c>
      <c r="Q559" s="45">
        <v>13</v>
      </c>
      <c r="R559" s="45">
        <v>14</v>
      </c>
      <c r="S559" s="45">
        <v>15</v>
      </c>
      <c r="T559" s="118"/>
      <c r="U559" s="128" t="s">
        <v>23</v>
      </c>
      <c r="V559" s="128" t="s">
        <v>24</v>
      </c>
      <c r="W559" s="128" t="s">
        <v>25</v>
      </c>
      <c r="Y559" s="121" t="s">
        <v>32</v>
      </c>
      <c r="Z559" s="122">
        <v>6</v>
      </c>
      <c r="AA559" s="122">
        <v>7</v>
      </c>
      <c r="AB559" s="122">
        <v>8</v>
      </c>
      <c r="AC559" s="122">
        <v>9</v>
      </c>
      <c r="AD559" s="122">
        <v>10</v>
      </c>
      <c r="AE559" s="122">
        <v>11</v>
      </c>
      <c r="AF559" s="122">
        <v>12</v>
      </c>
      <c r="AG559" s="122">
        <v>13</v>
      </c>
      <c r="AH559" s="122">
        <v>14</v>
      </c>
      <c r="AI559" s="122">
        <v>15</v>
      </c>
      <c r="AJ559" s="123"/>
      <c r="AK559" s="121" t="s">
        <v>33</v>
      </c>
      <c r="AL559" s="108">
        <v>6</v>
      </c>
      <c r="AM559" s="108">
        <v>7</v>
      </c>
      <c r="AN559" s="108">
        <v>8</v>
      </c>
      <c r="AO559" s="108">
        <v>9</v>
      </c>
      <c r="AP559" s="108">
        <v>10</v>
      </c>
      <c r="AQ559" s="108">
        <v>11</v>
      </c>
      <c r="AR559" s="108">
        <v>12</v>
      </c>
      <c r="AS559" s="108">
        <v>13</v>
      </c>
      <c r="AT559" s="108">
        <v>14</v>
      </c>
      <c r="AU559" s="108">
        <v>15</v>
      </c>
      <c r="AV559" s="123"/>
      <c r="AW559" s="121" t="s">
        <v>34</v>
      </c>
      <c r="AX559" s="108">
        <v>6</v>
      </c>
      <c r="AY559" s="108">
        <v>7</v>
      </c>
      <c r="AZ559" s="108">
        <v>8</v>
      </c>
      <c r="BA559" s="108">
        <v>9</v>
      </c>
      <c r="BB559" s="108">
        <v>10</v>
      </c>
      <c r="BC559" s="108">
        <v>11</v>
      </c>
      <c r="BD559" s="108">
        <v>12</v>
      </c>
      <c r="BE559" s="108">
        <v>13</v>
      </c>
      <c r="BF559" s="108">
        <v>14</v>
      </c>
      <c r="BG559" s="108">
        <v>15</v>
      </c>
      <c r="BI559" s="174" t="s">
        <v>54</v>
      </c>
      <c r="BJ559" s="226" t="s">
        <v>69</v>
      </c>
      <c r="BK559" s="226" t="s">
        <v>70</v>
      </c>
      <c r="BL559" s="226" t="s">
        <v>71</v>
      </c>
      <c r="BM559" s="226" t="s">
        <v>72</v>
      </c>
      <c r="BN559" s="226" t="s">
        <v>57</v>
      </c>
      <c r="BO559" s="226" t="s">
        <v>58</v>
      </c>
      <c r="BP559" s="226" t="s">
        <v>25</v>
      </c>
    </row>
    <row r="560" spans="1:68" s="51" customFormat="1" ht="18">
      <c r="A560" s="48" t="str">
        <f>A554</f>
        <v>Grupo</v>
      </c>
      <c r="B560" s="49" t="s">
        <v>12</v>
      </c>
      <c r="C560" s="50" t="s">
        <v>2</v>
      </c>
      <c r="D560" s="97" t="s">
        <v>15</v>
      </c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119"/>
      <c r="U560" s="127">
        <f>SUM(Z560:AI562)</f>
        <v>0</v>
      </c>
      <c r="V560" s="127">
        <f>SUM(AL560:AU562)</f>
        <v>0</v>
      </c>
      <c r="W560" s="127">
        <f>SUM(AX560:BG562)</f>
        <v>0</v>
      </c>
      <c r="Y560" s="122">
        <v>4</v>
      </c>
      <c r="Z560" s="109">
        <f>1*IF(AND(Z559=C559,Y560=D562),1,0)</f>
        <v>0</v>
      </c>
      <c r="AA560" s="109">
        <f>3*IF(AND(AA559=C559,Y560=D562),1,0)</f>
        <v>0</v>
      </c>
      <c r="AB560" s="109">
        <f>6*IF(AND(AB559=C559,Y560=D562),1,0)</f>
        <v>0</v>
      </c>
      <c r="AC560" s="109">
        <f>10*IF(AND(AC559=C559,Y560=D562),1,0)</f>
        <v>0</v>
      </c>
      <c r="AD560" s="109">
        <f>15*IF(AND(AD559=C559,Y560=D562),1,0)</f>
        <v>0</v>
      </c>
      <c r="AE560" s="109">
        <f>21*IF(AND(AE559=C559,Y560=D562),1,0)</f>
        <v>0</v>
      </c>
      <c r="AF560" s="109">
        <f>28*IF(AND(AF559=C559,Y560=D562),1,0)</f>
        <v>0</v>
      </c>
      <c r="AG560" s="109">
        <f>36*IF(AND(AG559=C559,Y560=D562),1,0)</f>
        <v>0</v>
      </c>
      <c r="AH560" s="109">
        <f>45*IF(AND(AH559=C559,Y560=D562),1,0)</f>
        <v>0</v>
      </c>
      <c r="AI560" s="109">
        <f>55*IF(AND(AI559=C559,Y560=D562),1,0)</f>
        <v>0</v>
      </c>
      <c r="AJ560" s="124"/>
      <c r="AK560" s="109">
        <v>4</v>
      </c>
      <c r="AL560" s="109">
        <v>0</v>
      </c>
      <c r="AM560" s="109">
        <v>0</v>
      </c>
      <c r="AN560" s="109">
        <v>0</v>
      </c>
      <c r="AO560" s="109">
        <v>0</v>
      </c>
      <c r="AP560" s="109">
        <v>0</v>
      </c>
      <c r="AQ560" s="109">
        <v>0</v>
      </c>
      <c r="AR560" s="109">
        <v>0</v>
      </c>
      <c r="AS560" s="109">
        <v>0</v>
      </c>
      <c r="AT560" s="109">
        <v>0</v>
      </c>
      <c r="AU560" s="109">
        <v>0</v>
      </c>
      <c r="AV560" s="124"/>
      <c r="AW560" s="109">
        <v>4</v>
      </c>
      <c r="AX560" s="109">
        <v>0</v>
      </c>
      <c r="AY560" s="109">
        <v>0</v>
      </c>
      <c r="AZ560" s="109">
        <v>0</v>
      </c>
      <c r="BA560" s="109">
        <v>0</v>
      </c>
      <c r="BB560" s="109">
        <v>0</v>
      </c>
      <c r="BC560" s="109">
        <v>0</v>
      </c>
      <c r="BD560" s="109">
        <v>0</v>
      </c>
      <c r="BE560" s="109">
        <v>0</v>
      </c>
      <c r="BF560" s="109">
        <v>0</v>
      </c>
      <c r="BG560" s="109">
        <v>0</v>
      </c>
      <c r="BI560" s="176"/>
      <c r="BJ560" s="175">
        <f aca="true" t="shared" si="182" ref="BJ560:BP560">IF($D561="","",IF($D561=BJ559,"X",""))</f>
      </c>
      <c r="BK560" s="175">
        <f t="shared" si="182"/>
      </c>
      <c r="BL560" s="175">
        <f t="shared" si="182"/>
      </c>
      <c r="BM560" s="175">
        <f t="shared" si="182"/>
      </c>
      <c r="BN560" s="175">
        <f t="shared" si="182"/>
      </c>
      <c r="BO560" s="175">
        <f t="shared" si="182"/>
      </c>
      <c r="BP560" s="175">
        <f t="shared" si="182"/>
      </c>
    </row>
    <row r="561" spans="1:68" s="55" customFormat="1" ht="12.75">
      <c r="A561" s="52" t="str">
        <f>A555</f>
        <v>001</v>
      </c>
      <c r="B561" s="53">
        <f>IF(AND(C559&gt;=6,C559&lt;&gt;"",B$27&lt;&gt;""),B$27,"")</f>
      </c>
      <c r="C561" s="38">
        <f>IF(AND(C559&gt;0,C559&lt;&gt;"",C$27&lt;&gt;""),C$27,"")</f>
      </c>
      <c r="D561" s="201">
        <f>IF(AND(C559&gt;=6,B561&lt;&gt;"",C561&lt;&gt;""),CHOOSE(SUM(E561:S561)+1,"0","1","2","3","Quadra","Quina","SENA","Verifique","Verifique","Verifique","Verifique","Verifique","Verifique","Verifique","Verifique","Verifique"),"")</f>
      </c>
      <c r="E561" s="54">
        <f aca="true" t="shared" si="183" ref="E561:S561">IF(E560&lt;&gt;"",IF(SUMIF($E$27:$J$27,E560,$E$27:$J$27)=E560,1,0),0)</f>
        <v>0</v>
      </c>
      <c r="F561" s="54">
        <f t="shared" si="183"/>
        <v>0</v>
      </c>
      <c r="G561" s="54">
        <f t="shared" si="183"/>
        <v>0</v>
      </c>
      <c r="H561" s="54">
        <f t="shared" si="183"/>
        <v>0</v>
      </c>
      <c r="I561" s="54">
        <f t="shared" si="183"/>
        <v>0</v>
      </c>
      <c r="J561" s="54">
        <f t="shared" si="183"/>
        <v>0</v>
      </c>
      <c r="K561" s="54">
        <f t="shared" si="183"/>
        <v>0</v>
      </c>
      <c r="L561" s="54">
        <f t="shared" si="183"/>
        <v>0</v>
      </c>
      <c r="M561" s="54">
        <f t="shared" si="183"/>
        <v>0</v>
      </c>
      <c r="N561" s="54">
        <f t="shared" si="183"/>
        <v>0</v>
      </c>
      <c r="O561" s="54">
        <f t="shared" si="183"/>
        <v>0</v>
      </c>
      <c r="P561" s="54">
        <f t="shared" si="183"/>
        <v>0</v>
      </c>
      <c r="Q561" s="54">
        <f t="shared" si="183"/>
        <v>0</v>
      </c>
      <c r="R561" s="54">
        <f t="shared" si="183"/>
        <v>0</v>
      </c>
      <c r="S561" s="54">
        <f t="shared" si="183"/>
        <v>0</v>
      </c>
      <c r="T561" s="120"/>
      <c r="Y561" s="125">
        <v>5</v>
      </c>
      <c r="Z561" s="126">
        <v>0</v>
      </c>
      <c r="AA561" s="109">
        <f>5*IF(AND(AA559=C559,Y561=D562),1,0)</f>
        <v>0</v>
      </c>
      <c r="AB561" s="109">
        <f>15*IF(AND(AB559=C559,Y561=D562),1,0)</f>
        <v>0</v>
      </c>
      <c r="AC561" s="109">
        <f>30*IF(AND(AC559=C559,Y561=D562),1,0)</f>
        <v>0</v>
      </c>
      <c r="AD561" s="109">
        <f>50*IF(AND(AD559=C559,Y561=D562),1,0)</f>
        <v>0</v>
      </c>
      <c r="AE561" s="109">
        <f>75*IF(AND(AE559=C559,Y561=D562),1,0)</f>
        <v>0</v>
      </c>
      <c r="AF561" s="109">
        <f>105*IF(AND(AF559=C559,Y561=D562),1,0)</f>
        <v>0</v>
      </c>
      <c r="AG561" s="109">
        <f>140*IF(AND(AG559=C559,Y561=D562),1,0)</f>
        <v>0</v>
      </c>
      <c r="AH561" s="109">
        <f>180*IF(AND(AH559=C559,Y561=D562),1,0)</f>
        <v>0</v>
      </c>
      <c r="AI561" s="109">
        <f>225*IF(AND(AI559=C559,Y561=D562),1,0)</f>
        <v>0</v>
      </c>
      <c r="AJ561" s="126"/>
      <c r="AK561" s="126">
        <v>5</v>
      </c>
      <c r="AL561" s="109">
        <f>1*IF(AND(AL559=C559,AK561=D562),1,0)</f>
        <v>0</v>
      </c>
      <c r="AM561" s="109">
        <f>2*IF(AND(AM559=C559,AK561=D562),1,0)</f>
        <v>0</v>
      </c>
      <c r="AN561" s="109">
        <f>3*IF(AND(AN559=C559,AK561=D562),1,0)</f>
        <v>0</v>
      </c>
      <c r="AO561" s="109">
        <f>4*IF(AND(AO559=C559,AK561=D562),1,0)</f>
        <v>0</v>
      </c>
      <c r="AP561" s="109">
        <f>5*IF(AND(AP559=C559,AK561=D562),1,0)</f>
        <v>0</v>
      </c>
      <c r="AQ561" s="109">
        <f>6*IF(AND(AQ559=C559,AK561=D562),1,0)</f>
        <v>0</v>
      </c>
      <c r="AR561" s="109">
        <f>7*IF(AND(AR559=C559,AK561=D562),1,0)</f>
        <v>0</v>
      </c>
      <c r="AS561" s="109">
        <f>8*IF(AND(AS559=C559,AK561=D562),1,0)</f>
        <v>0</v>
      </c>
      <c r="AT561" s="109">
        <f>9*IF(AND(AT559=C559,AK561=D562),1,0)</f>
        <v>0</v>
      </c>
      <c r="AU561" s="109">
        <f>10*IF(AND(AU559=C559,AK561=D562),1,0)</f>
        <v>0</v>
      </c>
      <c r="AV561" s="126"/>
      <c r="AW561" s="126">
        <v>5</v>
      </c>
      <c r="AX561" s="109">
        <v>0</v>
      </c>
      <c r="AY561" s="109">
        <v>0</v>
      </c>
      <c r="AZ561" s="109">
        <v>0</v>
      </c>
      <c r="BA561" s="109">
        <v>0</v>
      </c>
      <c r="BB561" s="109">
        <v>0</v>
      </c>
      <c r="BC561" s="109">
        <v>0</v>
      </c>
      <c r="BD561" s="109">
        <v>0</v>
      </c>
      <c r="BE561" s="109">
        <v>0</v>
      </c>
      <c r="BF561" s="109">
        <v>0</v>
      </c>
      <c r="BG561" s="109">
        <v>0</v>
      </c>
      <c r="BI561" s="176"/>
      <c r="BJ561" s="176"/>
      <c r="BK561" s="176"/>
      <c r="BL561" s="176"/>
      <c r="BM561" s="176"/>
      <c r="BN561" s="176"/>
      <c r="BO561" s="176"/>
      <c r="BP561" s="176"/>
    </row>
    <row r="562" spans="1:59" ht="15">
      <c r="A562" s="56"/>
      <c r="B562" s="206" t="s">
        <v>62</v>
      </c>
      <c r="C562" s="208">
        <f>C556+1</f>
        <v>89</v>
      </c>
      <c r="D562" s="129">
        <f>SUM(E561:S561)</f>
        <v>0</v>
      </c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17"/>
      <c r="U562" s="82"/>
      <c r="V562" s="117"/>
      <c r="W562" s="117"/>
      <c r="Y562" s="122">
        <v>6</v>
      </c>
      <c r="Z562" s="108">
        <v>0</v>
      </c>
      <c r="AA562" s="109">
        <v>0</v>
      </c>
      <c r="AB562" s="109">
        <f>15*IF(AND(AB559=C559,Y562=D562),1,0)</f>
        <v>0</v>
      </c>
      <c r="AC562" s="109">
        <f>45*IF(AND(AC559=C559,Y562=D562),1,0)</f>
        <v>0</v>
      </c>
      <c r="AD562" s="109">
        <f>90*IF(AND(AD559=C559,Y562=D562),1,0)</f>
        <v>0</v>
      </c>
      <c r="AE562" s="109">
        <f>150*IF(AND(AE559=C559,Y562=D562),1,0)</f>
        <v>0</v>
      </c>
      <c r="AF562" s="109">
        <f>225*IF(AND(AF559=C559,Y562=D562),1,0)</f>
        <v>0</v>
      </c>
      <c r="AG562" s="109">
        <f>315*IF(AND(AG559=C559,Y562=D562),1,0)</f>
        <v>0</v>
      </c>
      <c r="AH562" s="109">
        <f>420*IF(AND(AH559=C559,Y562=D562),1,0)</f>
        <v>0</v>
      </c>
      <c r="AI562" s="109">
        <f>540*IF(AND(AI559=C559,Y562=D562),1,0)</f>
        <v>0</v>
      </c>
      <c r="AJ562" s="108"/>
      <c r="AK562" s="108">
        <v>6</v>
      </c>
      <c r="AL562" s="108">
        <v>0</v>
      </c>
      <c r="AM562" s="109">
        <f>6*IF(AND(AM559=C559,AK562=D562),1,0)</f>
        <v>0</v>
      </c>
      <c r="AN562" s="109">
        <f>12*IF(AND(AN559=C559,AK562=D562),1,0)</f>
        <v>0</v>
      </c>
      <c r="AO562" s="109">
        <f>18*IF(AND(AO559=C559,AK562=D562),1,0)</f>
        <v>0</v>
      </c>
      <c r="AP562" s="109">
        <f>24*IF(AND(AP559=C559,AK562=D562),1,0)</f>
        <v>0</v>
      </c>
      <c r="AQ562" s="109">
        <f>30*IF(AND(AQ559=C559,AK562=D562),1,0)</f>
        <v>0</v>
      </c>
      <c r="AR562" s="109">
        <f>36*IF(AND(AR559=C559,AK562=D562),1,0)</f>
        <v>0</v>
      </c>
      <c r="AS562" s="109">
        <f>42*IF(AND(AS559=C559,AK562=D562),1,0)</f>
        <v>0</v>
      </c>
      <c r="AT562" s="109">
        <f>48*IF(AND(AT559=C559,AK562=D562),1,0)</f>
        <v>0</v>
      </c>
      <c r="AU562" s="109">
        <f>54*IF(AND(AU559=C559,AK562=D562),1,0)</f>
        <v>0</v>
      </c>
      <c r="AV562" s="108"/>
      <c r="AW562" s="108">
        <v>6</v>
      </c>
      <c r="AX562" s="109">
        <f>1*IF(AND(AX559=C559,AW562=D562),1,0)</f>
        <v>0</v>
      </c>
      <c r="AY562" s="109">
        <f>1*IF(AND(AY559=C559,AW562=D562),1,0)</f>
        <v>0</v>
      </c>
      <c r="AZ562" s="109">
        <f>1*IF(AND(AZ559=C559,AW562=D562),1,0)</f>
        <v>0</v>
      </c>
      <c r="BA562" s="109">
        <f>1*IF(AND(BA559=C559,AW562=D562),1,0)</f>
        <v>0</v>
      </c>
      <c r="BB562" s="109">
        <f>1*IF(AND(BB559=C559,AW562=D562),1,0)</f>
        <v>0</v>
      </c>
      <c r="BC562" s="109">
        <f>1*IF(AND(BC559=C559,AW562=D562),1,0)</f>
        <v>0</v>
      </c>
      <c r="BD562" s="109">
        <f>1*IF(AND(BD559=C559,AW562=D562),1,0)</f>
        <v>0</v>
      </c>
      <c r="BE562" s="109">
        <f>1*IF(AND(BE559=C559,AW562=D562),1,0)</f>
        <v>0</v>
      </c>
      <c r="BF562" s="109">
        <f>1*IF(AND(BF559=C559,AW562=D562),1,0)</f>
        <v>0</v>
      </c>
      <c r="BG562" s="109">
        <f>1*IF(AND(BG559=C559,AW562=D562),1,0)</f>
        <v>0</v>
      </c>
    </row>
    <row r="563" spans="1:57" ht="12.75">
      <c r="A563" s="30"/>
      <c r="B563" s="31"/>
      <c r="T563" s="32"/>
      <c r="W563" s="92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I563" s="106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U563" s="80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</row>
    <row r="564" spans="1:20" ht="12.75">
      <c r="A564" s="30"/>
      <c r="B564" s="31"/>
      <c r="C564" s="41"/>
      <c r="D564" s="104"/>
      <c r="E564" s="41"/>
      <c r="F564" s="41"/>
      <c r="G564" s="41"/>
      <c r="T564" s="32"/>
    </row>
    <row r="565" spans="1:68" s="47" customFormat="1" ht="23.25">
      <c r="A565" s="42"/>
      <c r="B565" s="43">
        <f>IF(COUNTIF(E566:S566,"&gt;0")&gt;=6,"Cartão com","")</f>
      </c>
      <c r="C565" s="44">
        <f>IF(COUNTIF(E566:S566,"&gt;0")&gt;=6,COUNTIF(E566:S566,"&gt;0"),"")</f>
      </c>
      <c r="D565" s="102">
        <f>IF(COUNTIF(E566:S566,"&gt;0")&gt;=6,"dezenas","")</f>
      </c>
      <c r="E565" s="45">
        <v>1</v>
      </c>
      <c r="F565" s="46">
        <v>2</v>
      </c>
      <c r="G565" s="46">
        <v>3</v>
      </c>
      <c r="H565" s="45">
        <v>4</v>
      </c>
      <c r="I565" s="45">
        <v>5</v>
      </c>
      <c r="J565" s="45">
        <v>6</v>
      </c>
      <c r="K565" s="45">
        <v>7</v>
      </c>
      <c r="L565" s="45">
        <v>8</v>
      </c>
      <c r="M565" s="45">
        <v>9</v>
      </c>
      <c r="N565" s="45">
        <v>10</v>
      </c>
      <c r="O565" s="45">
        <v>11</v>
      </c>
      <c r="P565" s="45">
        <v>12</v>
      </c>
      <c r="Q565" s="45">
        <v>13</v>
      </c>
      <c r="R565" s="45">
        <v>14</v>
      </c>
      <c r="S565" s="45">
        <v>15</v>
      </c>
      <c r="T565" s="118"/>
      <c r="U565" s="128" t="s">
        <v>23</v>
      </c>
      <c r="V565" s="128" t="s">
        <v>24</v>
      </c>
      <c r="W565" s="128" t="s">
        <v>25</v>
      </c>
      <c r="Y565" s="121" t="s">
        <v>32</v>
      </c>
      <c r="Z565" s="122">
        <v>6</v>
      </c>
      <c r="AA565" s="122">
        <v>7</v>
      </c>
      <c r="AB565" s="122">
        <v>8</v>
      </c>
      <c r="AC565" s="122">
        <v>9</v>
      </c>
      <c r="AD565" s="122">
        <v>10</v>
      </c>
      <c r="AE565" s="122">
        <v>11</v>
      </c>
      <c r="AF565" s="122">
        <v>12</v>
      </c>
      <c r="AG565" s="122">
        <v>13</v>
      </c>
      <c r="AH565" s="122">
        <v>14</v>
      </c>
      <c r="AI565" s="122">
        <v>15</v>
      </c>
      <c r="AJ565" s="123"/>
      <c r="AK565" s="121" t="s">
        <v>33</v>
      </c>
      <c r="AL565" s="108">
        <v>6</v>
      </c>
      <c r="AM565" s="108">
        <v>7</v>
      </c>
      <c r="AN565" s="108">
        <v>8</v>
      </c>
      <c r="AO565" s="108">
        <v>9</v>
      </c>
      <c r="AP565" s="108">
        <v>10</v>
      </c>
      <c r="AQ565" s="108">
        <v>11</v>
      </c>
      <c r="AR565" s="108">
        <v>12</v>
      </c>
      <c r="AS565" s="108">
        <v>13</v>
      </c>
      <c r="AT565" s="108">
        <v>14</v>
      </c>
      <c r="AU565" s="108">
        <v>15</v>
      </c>
      <c r="AV565" s="123"/>
      <c r="AW565" s="121" t="s">
        <v>34</v>
      </c>
      <c r="AX565" s="108">
        <v>6</v>
      </c>
      <c r="AY565" s="108">
        <v>7</v>
      </c>
      <c r="AZ565" s="108">
        <v>8</v>
      </c>
      <c r="BA565" s="108">
        <v>9</v>
      </c>
      <c r="BB565" s="108">
        <v>10</v>
      </c>
      <c r="BC565" s="108">
        <v>11</v>
      </c>
      <c r="BD565" s="108">
        <v>12</v>
      </c>
      <c r="BE565" s="108">
        <v>13</v>
      </c>
      <c r="BF565" s="108">
        <v>14</v>
      </c>
      <c r="BG565" s="108">
        <v>15</v>
      </c>
      <c r="BI565" s="174" t="s">
        <v>54</v>
      </c>
      <c r="BJ565" s="226" t="s">
        <v>69</v>
      </c>
      <c r="BK565" s="226" t="s">
        <v>70</v>
      </c>
      <c r="BL565" s="226" t="s">
        <v>71</v>
      </c>
      <c r="BM565" s="226" t="s">
        <v>72</v>
      </c>
      <c r="BN565" s="226" t="s">
        <v>57</v>
      </c>
      <c r="BO565" s="226" t="s">
        <v>58</v>
      </c>
      <c r="BP565" s="226" t="s">
        <v>25</v>
      </c>
    </row>
    <row r="566" spans="1:68" s="51" customFormat="1" ht="18">
      <c r="A566" s="48" t="str">
        <f>A560</f>
        <v>Grupo</v>
      </c>
      <c r="B566" s="49" t="s">
        <v>12</v>
      </c>
      <c r="C566" s="50" t="s">
        <v>2</v>
      </c>
      <c r="D566" s="97" t="s">
        <v>15</v>
      </c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119"/>
      <c r="U566" s="127">
        <f>SUM(Z566:AI568)</f>
        <v>0</v>
      </c>
      <c r="V566" s="127">
        <f>SUM(AL566:AU568)</f>
        <v>0</v>
      </c>
      <c r="W566" s="127">
        <f>SUM(AX566:BG568)</f>
        <v>0</v>
      </c>
      <c r="Y566" s="122">
        <v>4</v>
      </c>
      <c r="Z566" s="109">
        <f>1*IF(AND(Z565=C565,Y566=D568),1,0)</f>
        <v>0</v>
      </c>
      <c r="AA566" s="109">
        <f>3*IF(AND(AA565=C565,Y566=D568),1,0)</f>
        <v>0</v>
      </c>
      <c r="AB566" s="109">
        <f>6*IF(AND(AB565=C565,Y566=D568),1,0)</f>
        <v>0</v>
      </c>
      <c r="AC566" s="109">
        <f>10*IF(AND(AC565=C565,Y566=D568),1,0)</f>
        <v>0</v>
      </c>
      <c r="AD566" s="109">
        <f>15*IF(AND(AD565=C565,Y566=D568),1,0)</f>
        <v>0</v>
      </c>
      <c r="AE566" s="109">
        <f>21*IF(AND(AE565=C565,Y566=D568),1,0)</f>
        <v>0</v>
      </c>
      <c r="AF566" s="109">
        <f>28*IF(AND(AF565=C565,Y566=D568),1,0)</f>
        <v>0</v>
      </c>
      <c r="AG566" s="109">
        <f>36*IF(AND(AG565=C565,Y566=D568),1,0)</f>
        <v>0</v>
      </c>
      <c r="AH566" s="109">
        <f>45*IF(AND(AH565=C565,Y566=D568),1,0)</f>
        <v>0</v>
      </c>
      <c r="AI566" s="109">
        <f>55*IF(AND(AI565=C565,Y566=D568),1,0)</f>
        <v>0</v>
      </c>
      <c r="AJ566" s="124"/>
      <c r="AK566" s="109">
        <v>4</v>
      </c>
      <c r="AL566" s="109">
        <v>0</v>
      </c>
      <c r="AM566" s="109">
        <v>0</v>
      </c>
      <c r="AN566" s="109">
        <v>0</v>
      </c>
      <c r="AO566" s="109">
        <v>0</v>
      </c>
      <c r="AP566" s="109">
        <v>0</v>
      </c>
      <c r="AQ566" s="109">
        <v>0</v>
      </c>
      <c r="AR566" s="109">
        <v>0</v>
      </c>
      <c r="AS566" s="109">
        <v>0</v>
      </c>
      <c r="AT566" s="109">
        <v>0</v>
      </c>
      <c r="AU566" s="109">
        <v>0</v>
      </c>
      <c r="AV566" s="124"/>
      <c r="AW566" s="109">
        <v>4</v>
      </c>
      <c r="AX566" s="109">
        <v>0</v>
      </c>
      <c r="AY566" s="109">
        <v>0</v>
      </c>
      <c r="AZ566" s="109">
        <v>0</v>
      </c>
      <c r="BA566" s="109">
        <v>0</v>
      </c>
      <c r="BB566" s="109">
        <v>0</v>
      </c>
      <c r="BC566" s="109">
        <v>0</v>
      </c>
      <c r="BD566" s="109">
        <v>0</v>
      </c>
      <c r="BE566" s="109">
        <v>0</v>
      </c>
      <c r="BF566" s="109">
        <v>0</v>
      </c>
      <c r="BG566" s="109">
        <v>0</v>
      </c>
      <c r="BI566" s="176"/>
      <c r="BJ566" s="175">
        <f aca="true" t="shared" si="184" ref="BJ566:BP566">IF($D567="","",IF($D567=BJ565,"X",""))</f>
      </c>
      <c r="BK566" s="175">
        <f t="shared" si="184"/>
      </c>
      <c r="BL566" s="175">
        <f t="shared" si="184"/>
      </c>
      <c r="BM566" s="175">
        <f t="shared" si="184"/>
      </c>
      <c r="BN566" s="175">
        <f t="shared" si="184"/>
      </c>
      <c r="BO566" s="175">
        <f t="shared" si="184"/>
      </c>
      <c r="BP566" s="175">
        <f t="shared" si="184"/>
      </c>
    </row>
    <row r="567" spans="1:68" s="55" customFormat="1" ht="12.75">
      <c r="A567" s="52" t="str">
        <f>A561</f>
        <v>001</v>
      </c>
      <c r="B567" s="53">
        <f>IF(AND(C565&gt;=6,C565&lt;&gt;"",B$27&lt;&gt;""),B$27,"")</f>
      </c>
      <c r="C567" s="38">
        <f>IF(AND(C565&gt;0,C565&lt;&gt;"",C$27&lt;&gt;""),C$27,"")</f>
      </c>
      <c r="D567" s="201">
        <f>IF(AND(C565&gt;=6,B567&lt;&gt;"",C567&lt;&gt;""),CHOOSE(SUM(E567:S567)+1,"0","1","2","3","Quadra","Quina","SENA","Verifique","Verifique","Verifique","Verifique","Verifique","Verifique","Verifique","Verifique","Verifique"),"")</f>
      </c>
      <c r="E567" s="54">
        <f aca="true" t="shared" si="185" ref="E567:S567">IF(E566&lt;&gt;"",IF(SUMIF($E$27:$J$27,E566,$E$27:$J$27)=E566,1,0),0)</f>
        <v>0</v>
      </c>
      <c r="F567" s="54">
        <f t="shared" si="185"/>
        <v>0</v>
      </c>
      <c r="G567" s="54">
        <f t="shared" si="185"/>
        <v>0</v>
      </c>
      <c r="H567" s="54">
        <f t="shared" si="185"/>
        <v>0</v>
      </c>
      <c r="I567" s="54">
        <f t="shared" si="185"/>
        <v>0</v>
      </c>
      <c r="J567" s="54">
        <f t="shared" si="185"/>
        <v>0</v>
      </c>
      <c r="K567" s="54">
        <f t="shared" si="185"/>
        <v>0</v>
      </c>
      <c r="L567" s="54">
        <f t="shared" si="185"/>
        <v>0</v>
      </c>
      <c r="M567" s="54">
        <f t="shared" si="185"/>
        <v>0</v>
      </c>
      <c r="N567" s="54">
        <f t="shared" si="185"/>
        <v>0</v>
      </c>
      <c r="O567" s="54">
        <f t="shared" si="185"/>
        <v>0</v>
      </c>
      <c r="P567" s="54">
        <f t="shared" si="185"/>
        <v>0</v>
      </c>
      <c r="Q567" s="54">
        <f t="shared" si="185"/>
        <v>0</v>
      </c>
      <c r="R567" s="54">
        <f t="shared" si="185"/>
        <v>0</v>
      </c>
      <c r="S567" s="54">
        <f t="shared" si="185"/>
        <v>0</v>
      </c>
      <c r="T567" s="120"/>
      <c r="Y567" s="125">
        <v>5</v>
      </c>
      <c r="Z567" s="126">
        <v>0</v>
      </c>
      <c r="AA567" s="109">
        <f>5*IF(AND(AA565=C565,Y567=D568),1,0)</f>
        <v>0</v>
      </c>
      <c r="AB567" s="109">
        <f>15*IF(AND(AB565=C565,Y567=D568),1,0)</f>
        <v>0</v>
      </c>
      <c r="AC567" s="109">
        <f>30*IF(AND(AC565=C565,Y567=D568),1,0)</f>
        <v>0</v>
      </c>
      <c r="AD567" s="109">
        <f>50*IF(AND(AD565=C565,Y567=D568),1,0)</f>
        <v>0</v>
      </c>
      <c r="AE567" s="109">
        <f>75*IF(AND(AE565=C565,Y567=D568),1,0)</f>
        <v>0</v>
      </c>
      <c r="AF567" s="109">
        <f>105*IF(AND(AF565=C565,Y567=D568),1,0)</f>
        <v>0</v>
      </c>
      <c r="AG567" s="109">
        <f>140*IF(AND(AG565=C565,Y567=D568),1,0)</f>
        <v>0</v>
      </c>
      <c r="AH567" s="109">
        <f>180*IF(AND(AH565=C565,Y567=D568),1,0)</f>
        <v>0</v>
      </c>
      <c r="AI567" s="109">
        <f>225*IF(AND(AI565=C565,Y567=D568),1,0)</f>
        <v>0</v>
      </c>
      <c r="AJ567" s="126"/>
      <c r="AK567" s="126">
        <v>5</v>
      </c>
      <c r="AL567" s="109">
        <f>1*IF(AND(AL565=C565,AK567=D568),1,0)</f>
        <v>0</v>
      </c>
      <c r="AM567" s="109">
        <f>2*IF(AND(AM565=C565,AK567=D568),1,0)</f>
        <v>0</v>
      </c>
      <c r="AN567" s="109">
        <f>3*IF(AND(AN565=C565,AK567=D568),1,0)</f>
        <v>0</v>
      </c>
      <c r="AO567" s="109">
        <f>4*IF(AND(AO565=C565,AK567=D568),1,0)</f>
        <v>0</v>
      </c>
      <c r="AP567" s="109">
        <f>5*IF(AND(AP565=C565,AK567=D568),1,0)</f>
        <v>0</v>
      </c>
      <c r="AQ567" s="109">
        <f>6*IF(AND(AQ565=C565,AK567=D568),1,0)</f>
        <v>0</v>
      </c>
      <c r="AR567" s="109">
        <f>7*IF(AND(AR565=C565,AK567=D568),1,0)</f>
        <v>0</v>
      </c>
      <c r="AS567" s="109">
        <f>8*IF(AND(AS565=C565,AK567=D568),1,0)</f>
        <v>0</v>
      </c>
      <c r="AT567" s="109">
        <f>9*IF(AND(AT565=C565,AK567=D568),1,0)</f>
        <v>0</v>
      </c>
      <c r="AU567" s="109">
        <f>10*IF(AND(AU565=C565,AK567=D568),1,0)</f>
        <v>0</v>
      </c>
      <c r="AV567" s="126"/>
      <c r="AW567" s="126">
        <v>5</v>
      </c>
      <c r="AX567" s="109">
        <v>0</v>
      </c>
      <c r="AY567" s="109">
        <v>0</v>
      </c>
      <c r="AZ567" s="109">
        <v>0</v>
      </c>
      <c r="BA567" s="109">
        <v>0</v>
      </c>
      <c r="BB567" s="109">
        <v>0</v>
      </c>
      <c r="BC567" s="109">
        <v>0</v>
      </c>
      <c r="BD567" s="109">
        <v>0</v>
      </c>
      <c r="BE567" s="109">
        <v>0</v>
      </c>
      <c r="BF567" s="109">
        <v>0</v>
      </c>
      <c r="BG567" s="109">
        <v>0</v>
      </c>
      <c r="BI567" s="176"/>
      <c r="BJ567" s="176"/>
      <c r="BK567" s="176"/>
      <c r="BL567" s="176"/>
      <c r="BM567" s="176"/>
      <c r="BN567" s="176"/>
      <c r="BO567" s="176"/>
      <c r="BP567" s="176"/>
    </row>
    <row r="568" spans="1:59" ht="15">
      <c r="A568" s="56"/>
      <c r="B568" s="206" t="s">
        <v>62</v>
      </c>
      <c r="C568" s="208">
        <f>C562+1</f>
        <v>90</v>
      </c>
      <c r="D568" s="129">
        <f>SUM(E567:S567)</f>
        <v>0</v>
      </c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17"/>
      <c r="U568" s="82"/>
      <c r="V568" s="117"/>
      <c r="W568" s="117"/>
      <c r="Y568" s="122">
        <v>6</v>
      </c>
      <c r="Z568" s="108">
        <v>0</v>
      </c>
      <c r="AA568" s="109">
        <v>0</v>
      </c>
      <c r="AB568" s="109">
        <f>15*IF(AND(AB565=C565,Y568=D568),1,0)</f>
        <v>0</v>
      </c>
      <c r="AC568" s="109">
        <f>45*IF(AND(AC565=C565,Y568=D568),1,0)</f>
        <v>0</v>
      </c>
      <c r="AD568" s="109">
        <f>90*IF(AND(AD565=C565,Y568=D568),1,0)</f>
        <v>0</v>
      </c>
      <c r="AE568" s="109">
        <f>150*IF(AND(AE565=C565,Y568=D568),1,0)</f>
        <v>0</v>
      </c>
      <c r="AF568" s="109">
        <f>225*IF(AND(AF565=C565,Y568=D568),1,0)</f>
        <v>0</v>
      </c>
      <c r="AG568" s="109">
        <f>315*IF(AND(AG565=C565,Y568=D568),1,0)</f>
        <v>0</v>
      </c>
      <c r="AH568" s="109">
        <f>420*IF(AND(AH565=C565,Y568=D568),1,0)</f>
        <v>0</v>
      </c>
      <c r="AI568" s="109">
        <f>540*IF(AND(AI565=C565,Y568=D568),1,0)</f>
        <v>0</v>
      </c>
      <c r="AJ568" s="108"/>
      <c r="AK568" s="108">
        <v>6</v>
      </c>
      <c r="AL568" s="108">
        <v>0</v>
      </c>
      <c r="AM568" s="109">
        <f>6*IF(AND(AM565=C565,AK568=D568),1,0)</f>
        <v>0</v>
      </c>
      <c r="AN568" s="109">
        <f>12*IF(AND(AN565=C565,AK568=D568),1,0)</f>
        <v>0</v>
      </c>
      <c r="AO568" s="109">
        <f>18*IF(AND(AO565=C565,AK568=D568),1,0)</f>
        <v>0</v>
      </c>
      <c r="AP568" s="109">
        <f>24*IF(AND(AP565=C565,AK568=D568),1,0)</f>
        <v>0</v>
      </c>
      <c r="AQ568" s="109">
        <f>30*IF(AND(AQ565=C565,AK568=D568),1,0)</f>
        <v>0</v>
      </c>
      <c r="AR568" s="109">
        <f>36*IF(AND(AR565=C565,AK568=D568),1,0)</f>
        <v>0</v>
      </c>
      <c r="AS568" s="109">
        <f>42*IF(AND(AS565=C565,AK568=D568),1,0)</f>
        <v>0</v>
      </c>
      <c r="AT568" s="109">
        <f>48*IF(AND(AT565=C565,AK568=D568),1,0)</f>
        <v>0</v>
      </c>
      <c r="AU568" s="109">
        <f>54*IF(AND(AU565=C565,AK568=D568),1,0)</f>
        <v>0</v>
      </c>
      <c r="AV568" s="108"/>
      <c r="AW568" s="108">
        <v>6</v>
      </c>
      <c r="AX568" s="109">
        <f>1*IF(AND(AX565=C565,AW568=D568),1,0)</f>
        <v>0</v>
      </c>
      <c r="AY568" s="109">
        <f>1*IF(AND(AY565=C565,AW568=D568),1,0)</f>
        <v>0</v>
      </c>
      <c r="AZ568" s="109">
        <f>1*IF(AND(AZ565=C565,AW568=D568),1,0)</f>
        <v>0</v>
      </c>
      <c r="BA568" s="109">
        <f>1*IF(AND(BA565=C565,AW568=D568),1,0)</f>
        <v>0</v>
      </c>
      <c r="BB568" s="109">
        <f>1*IF(AND(BB565=C565,AW568=D568),1,0)</f>
        <v>0</v>
      </c>
      <c r="BC568" s="109">
        <f>1*IF(AND(BC565=C565,AW568=D568),1,0)</f>
        <v>0</v>
      </c>
      <c r="BD568" s="109">
        <f>1*IF(AND(BD565=C565,AW568=D568),1,0)</f>
        <v>0</v>
      </c>
      <c r="BE568" s="109">
        <f>1*IF(AND(BE565=C565,AW568=D568),1,0)</f>
        <v>0</v>
      </c>
      <c r="BF568" s="109">
        <f>1*IF(AND(BF565=C565,AW568=D568),1,0)</f>
        <v>0</v>
      </c>
      <c r="BG568" s="109">
        <f>1*IF(AND(BG565=C565,AW568=D568),1,0)</f>
        <v>0</v>
      </c>
    </row>
    <row r="569" spans="1:57" ht="12.75">
      <c r="A569" s="30"/>
      <c r="B569" s="31"/>
      <c r="T569" s="32"/>
      <c r="W569" s="92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I569" s="106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U569" s="80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</row>
    <row r="570" spans="1:20" ht="12.75">
      <c r="A570" s="30"/>
      <c r="B570" s="31"/>
      <c r="C570" s="41"/>
      <c r="D570" s="104"/>
      <c r="E570" s="41"/>
      <c r="F570" s="41"/>
      <c r="G570" s="41"/>
      <c r="T570" s="32"/>
    </row>
    <row r="571" spans="1:68" s="47" customFormat="1" ht="23.25">
      <c r="A571" s="42"/>
      <c r="B571" s="43">
        <f>IF(COUNTIF(E572:S572,"&gt;0")&gt;=6,"Cartão com","")</f>
      </c>
      <c r="C571" s="44">
        <f>IF(COUNTIF(E572:S572,"&gt;0")&gt;=6,COUNTIF(E572:S572,"&gt;0"),"")</f>
      </c>
      <c r="D571" s="102">
        <f>IF(COUNTIF(E572:S572,"&gt;0")&gt;=6,"dezenas","")</f>
      </c>
      <c r="E571" s="45">
        <v>1</v>
      </c>
      <c r="F571" s="46">
        <v>2</v>
      </c>
      <c r="G571" s="46">
        <v>3</v>
      </c>
      <c r="H571" s="45">
        <v>4</v>
      </c>
      <c r="I571" s="45">
        <v>5</v>
      </c>
      <c r="J571" s="45">
        <v>6</v>
      </c>
      <c r="K571" s="45">
        <v>7</v>
      </c>
      <c r="L571" s="45">
        <v>8</v>
      </c>
      <c r="M571" s="45">
        <v>9</v>
      </c>
      <c r="N571" s="45">
        <v>10</v>
      </c>
      <c r="O571" s="45">
        <v>11</v>
      </c>
      <c r="P571" s="45">
        <v>12</v>
      </c>
      <c r="Q571" s="45">
        <v>13</v>
      </c>
      <c r="R571" s="45">
        <v>14</v>
      </c>
      <c r="S571" s="45">
        <v>15</v>
      </c>
      <c r="T571" s="118"/>
      <c r="U571" s="128" t="s">
        <v>23</v>
      </c>
      <c r="V571" s="128" t="s">
        <v>24</v>
      </c>
      <c r="W571" s="128" t="s">
        <v>25</v>
      </c>
      <c r="Y571" s="121" t="s">
        <v>32</v>
      </c>
      <c r="Z571" s="122">
        <v>6</v>
      </c>
      <c r="AA571" s="122">
        <v>7</v>
      </c>
      <c r="AB571" s="122">
        <v>8</v>
      </c>
      <c r="AC571" s="122">
        <v>9</v>
      </c>
      <c r="AD571" s="122">
        <v>10</v>
      </c>
      <c r="AE571" s="122">
        <v>11</v>
      </c>
      <c r="AF571" s="122">
        <v>12</v>
      </c>
      <c r="AG571" s="122">
        <v>13</v>
      </c>
      <c r="AH571" s="122">
        <v>14</v>
      </c>
      <c r="AI571" s="122">
        <v>15</v>
      </c>
      <c r="AJ571" s="123"/>
      <c r="AK571" s="121" t="s">
        <v>33</v>
      </c>
      <c r="AL571" s="108">
        <v>6</v>
      </c>
      <c r="AM571" s="108">
        <v>7</v>
      </c>
      <c r="AN571" s="108">
        <v>8</v>
      </c>
      <c r="AO571" s="108">
        <v>9</v>
      </c>
      <c r="AP571" s="108">
        <v>10</v>
      </c>
      <c r="AQ571" s="108">
        <v>11</v>
      </c>
      <c r="AR571" s="108">
        <v>12</v>
      </c>
      <c r="AS571" s="108">
        <v>13</v>
      </c>
      <c r="AT571" s="108">
        <v>14</v>
      </c>
      <c r="AU571" s="108">
        <v>15</v>
      </c>
      <c r="AV571" s="123"/>
      <c r="AW571" s="121" t="s">
        <v>34</v>
      </c>
      <c r="AX571" s="108">
        <v>6</v>
      </c>
      <c r="AY571" s="108">
        <v>7</v>
      </c>
      <c r="AZ571" s="108">
        <v>8</v>
      </c>
      <c r="BA571" s="108">
        <v>9</v>
      </c>
      <c r="BB571" s="108">
        <v>10</v>
      </c>
      <c r="BC571" s="108">
        <v>11</v>
      </c>
      <c r="BD571" s="108">
        <v>12</v>
      </c>
      <c r="BE571" s="108">
        <v>13</v>
      </c>
      <c r="BF571" s="108">
        <v>14</v>
      </c>
      <c r="BG571" s="108">
        <v>15</v>
      </c>
      <c r="BI571" s="174" t="s">
        <v>54</v>
      </c>
      <c r="BJ571" s="226" t="s">
        <v>69</v>
      </c>
      <c r="BK571" s="226" t="s">
        <v>70</v>
      </c>
      <c r="BL571" s="226" t="s">
        <v>71</v>
      </c>
      <c r="BM571" s="226" t="s">
        <v>72</v>
      </c>
      <c r="BN571" s="226" t="s">
        <v>57</v>
      </c>
      <c r="BO571" s="226" t="s">
        <v>58</v>
      </c>
      <c r="BP571" s="226" t="s">
        <v>25</v>
      </c>
    </row>
    <row r="572" spans="1:68" s="51" customFormat="1" ht="18">
      <c r="A572" s="48" t="str">
        <f>A566</f>
        <v>Grupo</v>
      </c>
      <c r="B572" s="49" t="s">
        <v>12</v>
      </c>
      <c r="C572" s="50" t="s">
        <v>2</v>
      </c>
      <c r="D572" s="97" t="s">
        <v>15</v>
      </c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119"/>
      <c r="U572" s="127">
        <f>SUM(Z572:AI574)</f>
        <v>0</v>
      </c>
      <c r="V572" s="127">
        <f>SUM(AL572:AU574)</f>
        <v>0</v>
      </c>
      <c r="W572" s="127">
        <f>SUM(AX572:BG574)</f>
        <v>0</v>
      </c>
      <c r="Y572" s="122">
        <v>4</v>
      </c>
      <c r="Z572" s="109">
        <f>1*IF(AND(Z571=C571,Y572=D574),1,0)</f>
        <v>0</v>
      </c>
      <c r="AA572" s="109">
        <f>3*IF(AND(AA571=C571,Y572=D574),1,0)</f>
        <v>0</v>
      </c>
      <c r="AB572" s="109">
        <f>6*IF(AND(AB571=C571,Y572=D574),1,0)</f>
        <v>0</v>
      </c>
      <c r="AC572" s="109">
        <f>10*IF(AND(AC571=C571,Y572=D574),1,0)</f>
        <v>0</v>
      </c>
      <c r="AD572" s="109">
        <f>15*IF(AND(AD571=C571,Y572=D574),1,0)</f>
        <v>0</v>
      </c>
      <c r="AE572" s="109">
        <f>21*IF(AND(AE571=C571,Y572=D574),1,0)</f>
        <v>0</v>
      </c>
      <c r="AF572" s="109">
        <f>28*IF(AND(AF571=C571,Y572=D574),1,0)</f>
        <v>0</v>
      </c>
      <c r="AG572" s="109">
        <f>36*IF(AND(AG571=C571,Y572=D574),1,0)</f>
        <v>0</v>
      </c>
      <c r="AH572" s="109">
        <f>45*IF(AND(AH571=C571,Y572=D574),1,0)</f>
        <v>0</v>
      </c>
      <c r="AI572" s="109">
        <f>55*IF(AND(AI571=C571,Y572=D574),1,0)</f>
        <v>0</v>
      </c>
      <c r="AJ572" s="124"/>
      <c r="AK572" s="109">
        <v>4</v>
      </c>
      <c r="AL572" s="109">
        <v>0</v>
      </c>
      <c r="AM572" s="109">
        <v>0</v>
      </c>
      <c r="AN572" s="109">
        <v>0</v>
      </c>
      <c r="AO572" s="109">
        <v>0</v>
      </c>
      <c r="AP572" s="109">
        <v>0</v>
      </c>
      <c r="AQ572" s="109">
        <v>0</v>
      </c>
      <c r="AR572" s="109">
        <v>0</v>
      </c>
      <c r="AS572" s="109">
        <v>0</v>
      </c>
      <c r="AT572" s="109">
        <v>0</v>
      </c>
      <c r="AU572" s="109">
        <v>0</v>
      </c>
      <c r="AV572" s="124"/>
      <c r="AW572" s="109">
        <v>4</v>
      </c>
      <c r="AX572" s="109">
        <v>0</v>
      </c>
      <c r="AY572" s="109">
        <v>0</v>
      </c>
      <c r="AZ572" s="109">
        <v>0</v>
      </c>
      <c r="BA572" s="109">
        <v>0</v>
      </c>
      <c r="BB572" s="109">
        <v>0</v>
      </c>
      <c r="BC572" s="109">
        <v>0</v>
      </c>
      <c r="BD572" s="109">
        <v>0</v>
      </c>
      <c r="BE572" s="109">
        <v>0</v>
      </c>
      <c r="BF572" s="109">
        <v>0</v>
      </c>
      <c r="BG572" s="109">
        <v>0</v>
      </c>
      <c r="BI572" s="176"/>
      <c r="BJ572" s="175">
        <f aca="true" t="shared" si="186" ref="BJ572:BP572">IF($D573="","",IF($D573=BJ571,"X",""))</f>
      </c>
      <c r="BK572" s="175">
        <f t="shared" si="186"/>
      </c>
      <c r="BL572" s="175">
        <f t="shared" si="186"/>
      </c>
      <c r="BM572" s="175">
        <f t="shared" si="186"/>
      </c>
      <c r="BN572" s="175">
        <f t="shared" si="186"/>
      </c>
      <c r="BO572" s="175">
        <f t="shared" si="186"/>
      </c>
      <c r="BP572" s="175">
        <f t="shared" si="186"/>
      </c>
    </row>
    <row r="573" spans="1:68" s="55" customFormat="1" ht="12.75">
      <c r="A573" s="52" t="str">
        <f>A567</f>
        <v>001</v>
      </c>
      <c r="B573" s="53">
        <f>IF(AND(C571&gt;=6,C571&lt;&gt;"",B$27&lt;&gt;""),B$27,"")</f>
      </c>
      <c r="C573" s="38">
        <f>IF(AND(C571&gt;0,C571&lt;&gt;"",C$27&lt;&gt;""),C$27,"")</f>
      </c>
      <c r="D573" s="201">
        <f>IF(AND(C571&gt;=6,B573&lt;&gt;"",C573&lt;&gt;""),CHOOSE(SUM(E573:S573)+1,"0","1","2","3","Quadra","Quina","SENA","Verifique","Verifique","Verifique","Verifique","Verifique","Verifique","Verifique","Verifique","Verifique"),"")</f>
      </c>
      <c r="E573" s="54">
        <f aca="true" t="shared" si="187" ref="E573:S573">IF(E572&lt;&gt;"",IF(SUMIF($E$27:$J$27,E572,$E$27:$J$27)=E572,1,0),0)</f>
        <v>0</v>
      </c>
      <c r="F573" s="54">
        <f t="shared" si="187"/>
        <v>0</v>
      </c>
      <c r="G573" s="54">
        <f t="shared" si="187"/>
        <v>0</v>
      </c>
      <c r="H573" s="54">
        <f t="shared" si="187"/>
        <v>0</v>
      </c>
      <c r="I573" s="54">
        <f t="shared" si="187"/>
        <v>0</v>
      </c>
      <c r="J573" s="54">
        <f t="shared" si="187"/>
        <v>0</v>
      </c>
      <c r="K573" s="54">
        <f t="shared" si="187"/>
        <v>0</v>
      </c>
      <c r="L573" s="54">
        <f t="shared" si="187"/>
        <v>0</v>
      </c>
      <c r="M573" s="54">
        <f t="shared" si="187"/>
        <v>0</v>
      </c>
      <c r="N573" s="54">
        <f t="shared" si="187"/>
        <v>0</v>
      </c>
      <c r="O573" s="54">
        <f t="shared" si="187"/>
        <v>0</v>
      </c>
      <c r="P573" s="54">
        <f t="shared" si="187"/>
        <v>0</v>
      </c>
      <c r="Q573" s="54">
        <f t="shared" si="187"/>
        <v>0</v>
      </c>
      <c r="R573" s="54">
        <f t="shared" si="187"/>
        <v>0</v>
      </c>
      <c r="S573" s="54">
        <f t="shared" si="187"/>
        <v>0</v>
      </c>
      <c r="T573" s="120"/>
      <c r="Y573" s="125">
        <v>5</v>
      </c>
      <c r="Z573" s="126">
        <v>0</v>
      </c>
      <c r="AA573" s="109">
        <f>5*IF(AND(AA571=C571,Y573=D574),1,0)</f>
        <v>0</v>
      </c>
      <c r="AB573" s="109">
        <f>15*IF(AND(AB571=C571,Y573=D574),1,0)</f>
        <v>0</v>
      </c>
      <c r="AC573" s="109">
        <f>30*IF(AND(AC571=C571,Y573=D574),1,0)</f>
        <v>0</v>
      </c>
      <c r="AD573" s="109">
        <f>50*IF(AND(AD571=C571,Y573=D574),1,0)</f>
        <v>0</v>
      </c>
      <c r="AE573" s="109">
        <f>75*IF(AND(AE571=C571,Y573=D574),1,0)</f>
        <v>0</v>
      </c>
      <c r="AF573" s="109">
        <f>105*IF(AND(AF571=C571,Y573=D574),1,0)</f>
        <v>0</v>
      </c>
      <c r="AG573" s="109">
        <f>140*IF(AND(AG571=C571,Y573=D574),1,0)</f>
        <v>0</v>
      </c>
      <c r="AH573" s="109">
        <f>180*IF(AND(AH571=C571,Y573=D574),1,0)</f>
        <v>0</v>
      </c>
      <c r="AI573" s="109">
        <f>225*IF(AND(AI571=C571,Y573=D574),1,0)</f>
        <v>0</v>
      </c>
      <c r="AJ573" s="126"/>
      <c r="AK573" s="126">
        <v>5</v>
      </c>
      <c r="AL573" s="109">
        <f>1*IF(AND(AL571=C571,AK573=D574),1,0)</f>
        <v>0</v>
      </c>
      <c r="AM573" s="109">
        <f>2*IF(AND(AM571=C571,AK573=D574),1,0)</f>
        <v>0</v>
      </c>
      <c r="AN573" s="109">
        <f>3*IF(AND(AN571=C571,AK573=D574),1,0)</f>
        <v>0</v>
      </c>
      <c r="AO573" s="109">
        <f>4*IF(AND(AO571=C571,AK573=D574),1,0)</f>
        <v>0</v>
      </c>
      <c r="AP573" s="109">
        <f>5*IF(AND(AP571=C571,AK573=D574),1,0)</f>
        <v>0</v>
      </c>
      <c r="AQ573" s="109">
        <f>6*IF(AND(AQ571=C571,AK573=D574),1,0)</f>
        <v>0</v>
      </c>
      <c r="AR573" s="109">
        <f>7*IF(AND(AR571=C571,AK573=D574),1,0)</f>
        <v>0</v>
      </c>
      <c r="AS573" s="109">
        <f>8*IF(AND(AS571=C571,AK573=D574),1,0)</f>
        <v>0</v>
      </c>
      <c r="AT573" s="109">
        <f>9*IF(AND(AT571=C571,AK573=D574),1,0)</f>
        <v>0</v>
      </c>
      <c r="AU573" s="109">
        <f>10*IF(AND(AU571=C571,AK573=D574),1,0)</f>
        <v>0</v>
      </c>
      <c r="AV573" s="126"/>
      <c r="AW573" s="126">
        <v>5</v>
      </c>
      <c r="AX573" s="109">
        <v>0</v>
      </c>
      <c r="AY573" s="109">
        <v>0</v>
      </c>
      <c r="AZ573" s="109">
        <v>0</v>
      </c>
      <c r="BA573" s="109">
        <v>0</v>
      </c>
      <c r="BB573" s="109">
        <v>0</v>
      </c>
      <c r="BC573" s="109">
        <v>0</v>
      </c>
      <c r="BD573" s="109">
        <v>0</v>
      </c>
      <c r="BE573" s="109">
        <v>0</v>
      </c>
      <c r="BF573" s="109">
        <v>0</v>
      </c>
      <c r="BG573" s="109">
        <v>0</v>
      </c>
      <c r="BI573" s="176"/>
      <c r="BJ573" s="176"/>
      <c r="BK573" s="176"/>
      <c r="BL573" s="176"/>
      <c r="BM573" s="176"/>
      <c r="BN573" s="176"/>
      <c r="BO573" s="176"/>
      <c r="BP573" s="176"/>
    </row>
    <row r="574" spans="1:59" ht="15">
      <c r="A574" s="56"/>
      <c r="B574" s="206" t="s">
        <v>62</v>
      </c>
      <c r="C574" s="208">
        <f>C568+1</f>
        <v>91</v>
      </c>
      <c r="D574" s="129">
        <f>SUM(E573:S573)</f>
        <v>0</v>
      </c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17"/>
      <c r="U574" s="82"/>
      <c r="V574" s="117"/>
      <c r="W574" s="117"/>
      <c r="Y574" s="122">
        <v>6</v>
      </c>
      <c r="Z574" s="108">
        <v>0</v>
      </c>
      <c r="AA574" s="109">
        <v>0</v>
      </c>
      <c r="AB574" s="109">
        <f>15*IF(AND(AB571=C571,Y574=D574),1,0)</f>
        <v>0</v>
      </c>
      <c r="AC574" s="109">
        <f>45*IF(AND(AC571=C571,Y574=D574),1,0)</f>
        <v>0</v>
      </c>
      <c r="AD574" s="109">
        <f>90*IF(AND(AD571=C571,Y574=D574),1,0)</f>
        <v>0</v>
      </c>
      <c r="AE574" s="109">
        <f>150*IF(AND(AE571=C571,Y574=D574),1,0)</f>
        <v>0</v>
      </c>
      <c r="AF574" s="109">
        <f>225*IF(AND(AF571=C571,Y574=D574),1,0)</f>
        <v>0</v>
      </c>
      <c r="AG574" s="109">
        <f>315*IF(AND(AG571=C571,Y574=D574),1,0)</f>
        <v>0</v>
      </c>
      <c r="AH574" s="109">
        <f>420*IF(AND(AH571=C571,Y574=D574),1,0)</f>
        <v>0</v>
      </c>
      <c r="AI574" s="109">
        <f>540*IF(AND(AI571=C571,Y574=D574),1,0)</f>
        <v>0</v>
      </c>
      <c r="AJ574" s="108"/>
      <c r="AK574" s="108">
        <v>6</v>
      </c>
      <c r="AL574" s="108">
        <v>0</v>
      </c>
      <c r="AM574" s="109">
        <f>6*IF(AND(AM571=C571,AK574=D574),1,0)</f>
        <v>0</v>
      </c>
      <c r="AN574" s="109">
        <f>12*IF(AND(AN571=C571,AK574=D574),1,0)</f>
        <v>0</v>
      </c>
      <c r="AO574" s="109">
        <f>18*IF(AND(AO571=C571,AK574=D574),1,0)</f>
        <v>0</v>
      </c>
      <c r="AP574" s="109">
        <f>24*IF(AND(AP571=C571,AK574=D574),1,0)</f>
        <v>0</v>
      </c>
      <c r="AQ574" s="109">
        <f>30*IF(AND(AQ571=C571,AK574=D574),1,0)</f>
        <v>0</v>
      </c>
      <c r="AR574" s="109">
        <f>36*IF(AND(AR571=C571,AK574=D574),1,0)</f>
        <v>0</v>
      </c>
      <c r="AS574" s="109">
        <f>42*IF(AND(AS571=C571,AK574=D574),1,0)</f>
        <v>0</v>
      </c>
      <c r="AT574" s="109">
        <f>48*IF(AND(AT571=C571,AK574=D574),1,0)</f>
        <v>0</v>
      </c>
      <c r="AU574" s="109">
        <f>54*IF(AND(AU571=C571,AK574=D574),1,0)</f>
        <v>0</v>
      </c>
      <c r="AV574" s="108"/>
      <c r="AW574" s="108">
        <v>6</v>
      </c>
      <c r="AX574" s="109">
        <f>1*IF(AND(AX571=C571,AW574=D574),1,0)</f>
        <v>0</v>
      </c>
      <c r="AY574" s="109">
        <f>1*IF(AND(AY571=C571,AW574=D574),1,0)</f>
        <v>0</v>
      </c>
      <c r="AZ574" s="109">
        <f>1*IF(AND(AZ571=C571,AW574=D574),1,0)</f>
        <v>0</v>
      </c>
      <c r="BA574" s="109">
        <f>1*IF(AND(BA571=C571,AW574=D574),1,0)</f>
        <v>0</v>
      </c>
      <c r="BB574" s="109">
        <f>1*IF(AND(BB571=C571,AW574=D574),1,0)</f>
        <v>0</v>
      </c>
      <c r="BC574" s="109">
        <f>1*IF(AND(BC571=C571,AW574=D574),1,0)</f>
        <v>0</v>
      </c>
      <c r="BD574" s="109">
        <f>1*IF(AND(BD571=C571,AW574=D574),1,0)</f>
        <v>0</v>
      </c>
      <c r="BE574" s="109">
        <f>1*IF(AND(BE571=C571,AW574=D574),1,0)</f>
        <v>0</v>
      </c>
      <c r="BF574" s="109">
        <f>1*IF(AND(BF571=C571,AW574=D574),1,0)</f>
        <v>0</v>
      </c>
      <c r="BG574" s="109">
        <f>1*IF(AND(BG571=C571,AW574=D574),1,0)</f>
        <v>0</v>
      </c>
    </row>
    <row r="575" spans="1:57" ht="12.75">
      <c r="A575" s="30"/>
      <c r="B575" s="31"/>
      <c r="T575" s="32"/>
      <c r="W575" s="92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I575" s="106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U575" s="80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</row>
    <row r="576" spans="1:20" ht="12.75">
      <c r="A576" s="30"/>
      <c r="B576" s="31"/>
      <c r="C576" s="41"/>
      <c r="D576" s="104"/>
      <c r="E576" s="41"/>
      <c r="F576" s="41"/>
      <c r="G576" s="41"/>
      <c r="T576" s="32"/>
    </row>
    <row r="577" spans="1:68" s="47" customFormat="1" ht="23.25">
      <c r="A577" s="42"/>
      <c r="B577" s="43">
        <f>IF(COUNTIF(E578:S578,"&gt;0")&gt;=6,"Cartão com","")</f>
      </c>
      <c r="C577" s="44">
        <f>IF(COUNTIF(E578:S578,"&gt;0")&gt;=6,COUNTIF(E578:S578,"&gt;0"),"")</f>
      </c>
      <c r="D577" s="102">
        <f>IF(COUNTIF(E578:S578,"&gt;0")&gt;=6,"dezenas","")</f>
      </c>
      <c r="E577" s="45">
        <v>1</v>
      </c>
      <c r="F577" s="46">
        <v>2</v>
      </c>
      <c r="G577" s="46">
        <v>3</v>
      </c>
      <c r="H577" s="45">
        <v>4</v>
      </c>
      <c r="I577" s="45">
        <v>5</v>
      </c>
      <c r="J577" s="45">
        <v>6</v>
      </c>
      <c r="K577" s="45">
        <v>7</v>
      </c>
      <c r="L577" s="45">
        <v>8</v>
      </c>
      <c r="M577" s="45">
        <v>9</v>
      </c>
      <c r="N577" s="45">
        <v>10</v>
      </c>
      <c r="O577" s="45">
        <v>11</v>
      </c>
      <c r="P577" s="45">
        <v>12</v>
      </c>
      <c r="Q577" s="45">
        <v>13</v>
      </c>
      <c r="R577" s="45">
        <v>14</v>
      </c>
      <c r="S577" s="45">
        <v>15</v>
      </c>
      <c r="T577" s="118"/>
      <c r="U577" s="128" t="s">
        <v>23</v>
      </c>
      <c r="V577" s="128" t="s">
        <v>24</v>
      </c>
      <c r="W577" s="128" t="s">
        <v>25</v>
      </c>
      <c r="Y577" s="121" t="s">
        <v>32</v>
      </c>
      <c r="Z577" s="122">
        <v>6</v>
      </c>
      <c r="AA577" s="122">
        <v>7</v>
      </c>
      <c r="AB577" s="122">
        <v>8</v>
      </c>
      <c r="AC577" s="122">
        <v>9</v>
      </c>
      <c r="AD577" s="122">
        <v>10</v>
      </c>
      <c r="AE577" s="122">
        <v>11</v>
      </c>
      <c r="AF577" s="122">
        <v>12</v>
      </c>
      <c r="AG577" s="122">
        <v>13</v>
      </c>
      <c r="AH577" s="122">
        <v>14</v>
      </c>
      <c r="AI577" s="122">
        <v>15</v>
      </c>
      <c r="AJ577" s="123"/>
      <c r="AK577" s="121" t="s">
        <v>33</v>
      </c>
      <c r="AL577" s="108">
        <v>6</v>
      </c>
      <c r="AM577" s="108">
        <v>7</v>
      </c>
      <c r="AN577" s="108">
        <v>8</v>
      </c>
      <c r="AO577" s="108">
        <v>9</v>
      </c>
      <c r="AP577" s="108">
        <v>10</v>
      </c>
      <c r="AQ577" s="108">
        <v>11</v>
      </c>
      <c r="AR577" s="108">
        <v>12</v>
      </c>
      <c r="AS577" s="108">
        <v>13</v>
      </c>
      <c r="AT577" s="108">
        <v>14</v>
      </c>
      <c r="AU577" s="108">
        <v>15</v>
      </c>
      <c r="AV577" s="123"/>
      <c r="AW577" s="121" t="s">
        <v>34</v>
      </c>
      <c r="AX577" s="108">
        <v>6</v>
      </c>
      <c r="AY577" s="108">
        <v>7</v>
      </c>
      <c r="AZ577" s="108">
        <v>8</v>
      </c>
      <c r="BA577" s="108">
        <v>9</v>
      </c>
      <c r="BB577" s="108">
        <v>10</v>
      </c>
      <c r="BC577" s="108">
        <v>11</v>
      </c>
      <c r="BD577" s="108">
        <v>12</v>
      </c>
      <c r="BE577" s="108">
        <v>13</v>
      </c>
      <c r="BF577" s="108">
        <v>14</v>
      </c>
      <c r="BG577" s="108">
        <v>15</v>
      </c>
      <c r="BI577" s="174" t="s">
        <v>54</v>
      </c>
      <c r="BJ577" s="226" t="s">
        <v>69</v>
      </c>
      <c r="BK577" s="226" t="s">
        <v>70</v>
      </c>
      <c r="BL577" s="226" t="s">
        <v>71</v>
      </c>
      <c r="BM577" s="226" t="s">
        <v>72</v>
      </c>
      <c r="BN577" s="226" t="s">
        <v>57</v>
      </c>
      <c r="BO577" s="226" t="s">
        <v>58</v>
      </c>
      <c r="BP577" s="226" t="s">
        <v>25</v>
      </c>
    </row>
    <row r="578" spans="1:68" s="51" customFormat="1" ht="18">
      <c r="A578" s="48" t="str">
        <f>A572</f>
        <v>Grupo</v>
      </c>
      <c r="B578" s="49" t="s">
        <v>12</v>
      </c>
      <c r="C578" s="50" t="s">
        <v>2</v>
      </c>
      <c r="D578" s="97" t="s">
        <v>15</v>
      </c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119"/>
      <c r="U578" s="127">
        <f>SUM(Z578:AI580)</f>
        <v>0</v>
      </c>
      <c r="V578" s="127">
        <f>SUM(AL578:AU580)</f>
        <v>0</v>
      </c>
      <c r="W578" s="127">
        <f>SUM(AX578:BG580)</f>
        <v>0</v>
      </c>
      <c r="Y578" s="122">
        <v>4</v>
      </c>
      <c r="Z578" s="109">
        <f>1*IF(AND(Z577=C577,Y578=D580),1,0)</f>
        <v>0</v>
      </c>
      <c r="AA578" s="109">
        <f>3*IF(AND(AA577=C577,Y578=D580),1,0)</f>
        <v>0</v>
      </c>
      <c r="AB578" s="109">
        <f>6*IF(AND(AB577=C577,Y578=D580),1,0)</f>
        <v>0</v>
      </c>
      <c r="AC578" s="109">
        <f>10*IF(AND(AC577=C577,Y578=D580),1,0)</f>
        <v>0</v>
      </c>
      <c r="AD578" s="109">
        <f>15*IF(AND(AD577=C577,Y578=D580),1,0)</f>
        <v>0</v>
      </c>
      <c r="AE578" s="109">
        <f>21*IF(AND(AE577=C577,Y578=D580),1,0)</f>
        <v>0</v>
      </c>
      <c r="AF578" s="109">
        <f>28*IF(AND(AF577=C577,Y578=D580),1,0)</f>
        <v>0</v>
      </c>
      <c r="AG578" s="109">
        <f>36*IF(AND(AG577=C577,Y578=D580),1,0)</f>
        <v>0</v>
      </c>
      <c r="AH578" s="109">
        <f>45*IF(AND(AH577=C577,Y578=D580),1,0)</f>
        <v>0</v>
      </c>
      <c r="AI578" s="109">
        <f>55*IF(AND(AI577=C577,Y578=D580),1,0)</f>
        <v>0</v>
      </c>
      <c r="AJ578" s="124"/>
      <c r="AK578" s="109">
        <v>4</v>
      </c>
      <c r="AL578" s="109">
        <v>0</v>
      </c>
      <c r="AM578" s="109">
        <v>0</v>
      </c>
      <c r="AN578" s="109">
        <v>0</v>
      </c>
      <c r="AO578" s="109">
        <v>0</v>
      </c>
      <c r="AP578" s="109">
        <v>0</v>
      </c>
      <c r="AQ578" s="109">
        <v>0</v>
      </c>
      <c r="AR578" s="109">
        <v>0</v>
      </c>
      <c r="AS578" s="109">
        <v>0</v>
      </c>
      <c r="AT578" s="109">
        <v>0</v>
      </c>
      <c r="AU578" s="109">
        <v>0</v>
      </c>
      <c r="AV578" s="124"/>
      <c r="AW578" s="109">
        <v>4</v>
      </c>
      <c r="AX578" s="109">
        <v>0</v>
      </c>
      <c r="AY578" s="109">
        <v>0</v>
      </c>
      <c r="AZ578" s="109">
        <v>0</v>
      </c>
      <c r="BA578" s="109">
        <v>0</v>
      </c>
      <c r="BB578" s="109">
        <v>0</v>
      </c>
      <c r="BC578" s="109">
        <v>0</v>
      </c>
      <c r="BD578" s="109">
        <v>0</v>
      </c>
      <c r="BE578" s="109">
        <v>0</v>
      </c>
      <c r="BF578" s="109">
        <v>0</v>
      </c>
      <c r="BG578" s="109">
        <v>0</v>
      </c>
      <c r="BI578" s="176"/>
      <c r="BJ578" s="175">
        <f aca="true" t="shared" si="188" ref="BJ578:BP578">IF($D579="","",IF($D579=BJ577,"X",""))</f>
      </c>
      <c r="BK578" s="175">
        <f t="shared" si="188"/>
      </c>
      <c r="BL578" s="175">
        <f t="shared" si="188"/>
      </c>
      <c r="BM578" s="175">
        <f t="shared" si="188"/>
      </c>
      <c r="BN578" s="175">
        <f t="shared" si="188"/>
      </c>
      <c r="BO578" s="175">
        <f t="shared" si="188"/>
      </c>
      <c r="BP578" s="175">
        <f t="shared" si="188"/>
      </c>
    </row>
    <row r="579" spans="1:68" s="55" customFormat="1" ht="12.75">
      <c r="A579" s="52" t="str">
        <f>A573</f>
        <v>001</v>
      </c>
      <c r="B579" s="53">
        <f>IF(AND(C577&gt;=6,C577&lt;&gt;"",B$27&lt;&gt;""),B$27,"")</f>
      </c>
      <c r="C579" s="38">
        <f>IF(AND(C577&gt;0,C577&lt;&gt;"",C$27&lt;&gt;""),C$27,"")</f>
      </c>
      <c r="D579" s="201">
        <f>IF(AND(C577&gt;=6,B579&lt;&gt;"",C579&lt;&gt;""),CHOOSE(SUM(E579:S579)+1,"0","1","2","3","Quadra","Quina","SENA","Verifique","Verifique","Verifique","Verifique","Verifique","Verifique","Verifique","Verifique","Verifique"),"")</f>
      </c>
      <c r="E579" s="54">
        <f aca="true" t="shared" si="189" ref="E579:S579">IF(E578&lt;&gt;"",IF(SUMIF($E$27:$J$27,E578,$E$27:$J$27)=E578,1,0),0)</f>
        <v>0</v>
      </c>
      <c r="F579" s="54">
        <f t="shared" si="189"/>
        <v>0</v>
      </c>
      <c r="G579" s="54">
        <f t="shared" si="189"/>
        <v>0</v>
      </c>
      <c r="H579" s="54">
        <f t="shared" si="189"/>
        <v>0</v>
      </c>
      <c r="I579" s="54">
        <f t="shared" si="189"/>
        <v>0</v>
      </c>
      <c r="J579" s="54">
        <f t="shared" si="189"/>
        <v>0</v>
      </c>
      <c r="K579" s="54">
        <f t="shared" si="189"/>
        <v>0</v>
      </c>
      <c r="L579" s="54">
        <f t="shared" si="189"/>
        <v>0</v>
      </c>
      <c r="M579" s="54">
        <f t="shared" si="189"/>
        <v>0</v>
      </c>
      <c r="N579" s="54">
        <f t="shared" si="189"/>
        <v>0</v>
      </c>
      <c r="O579" s="54">
        <f t="shared" si="189"/>
        <v>0</v>
      </c>
      <c r="P579" s="54">
        <f t="shared" si="189"/>
        <v>0</v>
      </c>
      <c r="Q579" s="54">
        <f t="shared" si="189"/>
        <v>0</v>
      </c>
      <c r="R579" s="54">
        <f t="shared" si="189"/>
        <v>0</v>
      </c>
      <c r="S579" s="54">
        <f t="shared" si="189"/>
        <v>0</v>
      </c>
      <c r="T579" s="120"/>
      <c r="Y579" s="125">
        <v>5</v>
      </c>
      <c r="Z579" s="126">
        <v>0</v>
      </c>
      <c r="AA579" s="109">
        <f>5*IF(AND(AA577=C577,Y579=D580),1,0)</f>
        <v>0</v>
      </c>
      <c r="AB579" s="109">
        <f>15*IF(AND(AB577=C577,Y579=D580),1,0)</f>
        <v>0</v>
      </c>
      <c r="AC579" s="109">
        <f>30*IF(AND(AC577=C577,Y579=D580),1,0)</f>
        <v>0</v>
      </c>
      <c r="AD579" s="109">
        <f>50*IF(AND(AD577=C577,Y579=D580),1,0)</f>
        <v>0</v>
      </c>
      <c r="AE579" s="109">
        <f>75*IF(AND(AE577=C577,Y579=D580),1,0)</f>
        <v>0</v>
      </c>
      <c r="AF579" s="109">
        <f>105*IF(AND(AF577=C577,Y579=D580),1,0)</f>
        <v>0</v>
      </c>
      <c r="AG579" s="109">
        <f>140*IF(AND(AG577=C577,Y579=D580),1,0)</f>
        <v>0</v>
      </c>
      <c r="AH579" s="109">
        <f>180*IF(AND(AH577=C577,Y579=D580),1,0)</f>
        <v>0</v>
      </c>
      <c r="AI579" s="109">
        <f>225*IF(AND(AI577=C577,Y579=D580),1,0)</f>
        <v>0</v>
      </c>
      <c r="AJ579" s="126"/>
      <c r="AK579" s="126">
        <v>5</v>
      </c>
      <c r="AL579" s="109">
        <f>1*IF(AND(AL577=C577,AK579=D580),1,0)</f>
        <v>0</v>
      </c>
      <c r="AM579" s="109">
        <f>2*IF(AND(AM577=C577,AK579=D580),1,0)</f>
        <v>0</v>
      </c>
      <c r="AN579" s="109">
        <f>3*IF(AND(AN577=C577,AK579=D580),1,0)</f>
        <v>0</v>
      </c>
      <c r="AO579" s="109">
        <f>4*IF(AND(AO577=C577,AK579=D580),1,0)</f>
        <v>0</v>
      </c>
      <c r="AP579" s="109">
        <f>5*IF(AND(AP577=C577,AK579=D580),1,0)</f>
        <v>0</v>
      </c>
      <c r="AQ579" s="109">
        <f>6*IF(AND(AQ577=C577,AK579=D580),1,0)</f>
        <v>0</v>
      </c>
      <c r="AR579" s="109">
        <f>7*IF(AND(AR577=C577,AK579=D580),1,0)</f>
        <v>0</v>
      </c>
      <c r="AS579" s="109">
        <f>8*IF(AND(AS577=C577,AK579=D580),1,0)</f>
        <v>0</v>
      </c>
      <c r="AT579" s="109">
        <f>9*IF(AND(AT577=C577,AK579=D580),1,0)</f>
        <v>0</v>
      </c>
      <c r="AU579" s="109">
        <f>10*IF(AND(AU577=C577,AK579=D580),1,0)</f>
        <v>0</v>
      </c>
      <c r="AV579" s="126"/>
      <c r="AW579" s="126">
        <v>5</v>
      </c>
      <c r="AX579" s="109">
        <v>0</v>
      </c>
      <c r="AY579" s="109">
        <v>0</v>
      </c>
      <c r="AZ579" s="109">
        <v>0</v>
      </c>
      <c r="BA579" s="109">
        <v>0</v>
      </c>
      <c r="BB579" s="109">
        <v>0</v>
      </c>
      <c r="BC579" s="109">
        <v>0</v>
      </c>
      <c r="BD579" s="109">
        <v>0</v>
      </c>
      <c r="BE579" s="109">
        <v>0</v>
      </c>
      <c r="BF579" s="109">
        <v>0</v>
      </c>
      <c r="BG579" s="109">
        <v>0</v>
      </c>
      <c r="BI579" s="176"/>
      <c r="BJ579" s="176"/>
      <c r="BK579" s="176"/>
      <c r="BL579" s="176"/>
      <c r="BM579" s="176"/>
      <c r="BN579" s="176"/>
      <c r="BO579" s="176"/>
      <c r="BP579" s="176"/>
    </row>
    <row r="580" spans="1:59" ht="15">
      <c r="A580" s="56"/>
      <c r="B580" s="206" t="s">
        <v>62</v>
      </c>
      <c r="C580" s="208">
        <f>C574+1</f>
        <v>92</v>
      </c>
      <c r="D580" s="129">
        <f>SUM(E579:S579)</f>
        <v>0</v>
      </c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17"/>
      <c r="U580" s="82"/>
      <c r="V580" s="117"/>
      <c r="W580" s="117"/>
      <c r="Y580" s="122">
        <v>6</v>
      </c>
      <c r="Z580" s="108">
        <v>0</v>
      </c>
      <c r="AA580" s="109">
        <v>0</v>
      </c>
      <c r="AB580" s="109">
        <f>15*IF(AND(AB577=C577,Y580=D580),1,0)</f>
        <v>0</v>
      </c>
      <c r="AC580" s="109">
        <f>45*IF(AND(AC577=C577,Y580=D580),1,0)</f>
        <v>0</v>
      </c>
      <c r="AD580" s="109">
        <f>90*IF(AND(AD577=C577,Y580=D580),1,0)</f>
        <v>0</v>
      </c>
      <c r="AE580" s="109">
        <f>150*IF(AND(AE577=C577,Y580=D580),1,0)</f>
        <v>0</v>
      </c>
      <c r="AF580" s="109">
        <f>225*IF(AND(AF577=C577,Y580=D580),1,0)</f>
        <v>0</v>
      </c>
      <c r="AG580" s="109">
        <f>315*IF(AND(AG577=C577,Y580=D580),1,0)</f>
        <v>0</v>
      </c>
      <c r="AH580" s="109">
        <f>420*IF(AND(AH577=C577,Y580=D580),1,0)</f>
        <v>0</v>
      </c>
      <c r="AI580" s="109">
        <f>540*IF(AND(AI577=C577,Y580=D580),1,0)</f>
        <v>0</v>
      </c>
      <c r="AJ580" s="108"/>
      <c r="AK580" s="108">
        <v>6</v>
      </c>
      <c r="AL580" s="108">
        <v>0</v>
      </c>
      <c r="AM580" s="109">
        <f>6*IF(AND(AM577=C577,AK580=D580),1,0)</f>
        <v>0</v>
      </c>
      <c r="AN580" s="109">
        <f>12*IF(AND(AN577=C577,AK580=D580),1,0)</f>
        <v>0</v>
      </c>
      <c r="AO580" s="109">
        <f>18*IF(AND(AO577=C577,AK580=D580),1,0)</f>
        <v>0</v>
      </c>
      <c r="AP580" s="109">
        <f>24*IF(AND(AP577=C577,AK580=D580),1,0)</f>
        <v>0</v>
      </c>
      <c r="AQ580" s="109">
        <f>30*IF(AND(AQ577=C577,AK580=D580),1,0)</f>
        <v>0</v>
      </c>
      <c r="AR580" s="109">
        <f>36*IF(AND(AR577=C577,AK580=D580),1,0)</f>
        <v>0</v>
      </c>
      <c r="AS580" s="109">
        <f>42*IF(AND(AS577=C577,AK580=D580),1,0)</f>
        <v>0</v>
      </c>
      <c r="AT580" s="109">
        <f>48*IF(AND(AT577=C577,AK580=D580),1,0)</f>
        <v>0</v>
      </c>
      <c r="AU580" s="109">
        <f>54*IF(AND(AU577=C577,AK580=D580),1,0)</f>
        <v>0</v>
      </c>
      <c r="AV580" s="108"/>
      <c r="AW580" s="108">
        <v>6</v>
      </c>
      <c r="AX580" s="109">
        <f>1*IF(AND(AX577=C577,AW580=D580),1,0)</f>
        <v>0</v>
      </c>
      <c r="AY580" s="109">
        <f>1*IF(AND(AY577=C577,AW580=D580),1,0)</f>
        <v>0</v>
      </c>
      <c r="AZ580" s="109">
        <f>1*IF(AND(AZ577=C577,AW580=D580),1,0)</f>
        <v>0</v>
      </c>
      <c r="BA580" s="109">
        <f>1*IF(AND(BA577=C577,AW580=D580),1,0)</f>
        <v>0</v>
      </c>
      <c r="BB580" s="109">
        <f>1*IF(AND(BB577=C577,AW580=D580),1,0)</f>
        <v>0</v>
      </c>
      <c r="BC580" s="109">
        <f>1*IF(AND(BC577=C577,AW580=D580),1,0)</f>
        <v>0</v>
      </c>
      <c r="BD580" s="109">
        <f>1*IF(AND(BD577=C577,AW580=D580),1,0)</f>
        <v>0</v>
      </c>
      <c r="BE580" s="109">
        <f>1*IF(AND(BE577=C577,AW580=D580),1,0)</f>
        <v>0</v>
      </c>
      <c r="BF580" s="109">
        <f>1*IF(AND(BF577=C577,AW580=D580),1,0)</f>
        <v>0</v>
      </c>
      <c r="BG580" s="109">
        <f>1*IF(AND(BG577=C577,AW580=D580),1,0)</f>
        <v>0</v>
      </c>
    </row>
    <row r="581" spans="1:57" ht="12.75">
      <c r="A581" s="30"/>
      <c r="B581" s="31"/>
      <c r="T581" s="32"/>
      <c r="W581" s="92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I581" s="106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U581" s="80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</row>
    <row r="582" spans="1:20" ht="12.75">
      <c r="A582" s="30"/>
      <c r="B582" s="31"/>
      <c r="C582" s="41"/>
      <c r="D582" s="104"/>
      <c r="E582" s="41"/>
      <c r="F582" s="41"/>
      <c r="G582" s="41"/>
      <c r="T582" s="32"/>
    </row>
    <row r="583" spans="1:68" s="47" customFormat="1" ht="23.25">
      <c r="A583" s="42"/>
      <c r="B583" s="43">
        <f>IF(COUNTIF(E584:S584,"&gt;0")&gt;=6,"Cartão com","")</f>
      </c>
      <c r="C583" s="44">
        <f>IF(COUNTIF(E584:S584,"&gt;0")&gt;=6,COUNTIF(E584:S584,"&gt;0"),"")</f>
      </c>
      <c r="D583" s="102">
        <f>IF(COUNTIF(E584:S584,"&gt;0")&gt;=6,"dezenas","")</f>
      </c>
      <c r="E583" s="45">
        <v>1</v>
      </c>
      <c r="F583" s="46">
        <v>2</v>
      </c>
      <c r="G583" s="46">
        <v>3</v>
      </c>
      <c r="H583" s="45">
        <v>4</v>
      </c>
      <c r="I583" s="45">
        <v>5</v>
      </c>
      <c r="J583" s="45">
        <v>6</v>
      </c>
      <c r="K583" s="45">
        <v>7</v>
      </c>
      <c r="L583" s="45">
        <v>8</v>
      </c>
      <c r="M583" s="45">
        <v>9</v>
      </c>
      <c r="N583" s="45">
        <v>10</v>
      </c>
      <c r="O583" s="45">
        <v>11</v>
      </c>
      <c r="P583" s="45">
        <v>12</v>
      </c>
      <c r="Q583" s="45">
        <v>13</v>
      </c>
      <c r="R583" s="45">
        <v>14</v>
      </c>
      <c r="S583" s="45">
        <v>15</v>
      </c>
      <c r="T583" s="118"/>
      <c r="U583" s="128" t="s">
        <v>23</v>
      </c>
      <c r="V583" s="128" t="s">
        <v>24</v>
      </c>
      <c r="W583" s="128" t="s">
        <v>25</v>
      </c>
      <c r="Y583" s="121" t="s">
        <v>32</v>
      </c>
      <c r="Z583" s="122">
        <v>6</v>
      </c>
      <c r="AA583" s="122">
        <v>7</v>
      </c>
      <c r="AB583" s="122">
        <v>8</v>
      </c>
      <c r="AC583" s="122">
        <v>9</v>
      </c>
      <c r="AD583" s="122">
        <v>10</v>
      </c>
      <c r="AE583" s="122">
        <v>11</v>
      </c>
      <c r="AF583" s="122">
        <v>12</v>
      </c>
      <c r="AG583" s="122">
        <v>13</v>
      </c>
      <c r="AH583" s="122">
        <v>14</v>
      </c>
      <c r="AI583" s="122">
        <v>15</v>
      </c>
      <c r="AJ583" s="123"/>
      <c r="AK583" s="121" t="s">
        <v>33</v>
      </c>
      <c r="AL583" s="108">
        <v>6</v>
      </c>
      <c r="AM583" s="108">
        <v>7</v>
      </c>
      <c r="AN583" s="108">
        <v>8</v>
      </c>
      <c r="AO583" s="108">
        <v>9</v>
      </c>
      <c r="AP583" s="108">
        <v>10</v>
      </c>
      <c r="AQ583" s="108">
        <v>11</v>
      </c>
      <c r="AR583" s="108">
        <v>12</v>
      </c>
      <c r="AS583" s="108">
        <v>13</v>
      </c>
      <c r="AT583" s="108">
        <v>14</v>
      </c>
      <c r="AU583" s="108">
        <v>15</v>
      </c>
      <c r="AV583" s="123"/>
      <c r="AW583" s="121" t="s">
        <v>34</v>
      </c>
      <c r="AX583" s="108">
        <v>6</v>
      </c>
      <c r="AY583" s="108">
        <v>7</v>
      </c>
      <c r="AZ583" s="108">
        <v>8</v>
      </c>
      <c r="BA583" s="108">
        <v>9</v>
      </c>
      <c r="BB583" s="108">
        <v>10</v>
      </c>
      <c r="BC583" s="108">
        <v>11</v>
      </c>
      <c r="BD583" s="108">
        <v>12</v>
      </c>
      <c r="BE583" s="108">
        <v>13</v>
      </c>
      <c r="BF583" s="108">
        <v>14</v>
      </c>
      <c r="BG583" s="108">
        <v>15</v>
      </c>
      <c r="BI583" s="174" t="s">
        <v>54</v>
      </c>
      <c r="BJ583" s="226" t="s">
        <v>69</v>
      </c>
      <c r="BK583" s="226" t="s">
        <v>70</v>
      </c>
      <c r="BL583" s="226" t="s">
        <v>71</v>
      </c>
      <c r="BM583" s="226" t="s">
        <v>72</v>
      </c>
      <c r="BN583" s="226" t="s">
        <v>57</v>
      </c>
      <c r="BO583" s="226" t="s">
        <v>58</v>
      </c>
      <c r="BP583" s="226" t="s">
        <v>25</v>
      </c>
    </row>
    <row r="584" spans="1:68" s="51" customFormat="1" ht="18">
      <c r="A584" s="48" t="str">
        <f>A578</f>
        <v>Grupo</v>
      </c>
      <c r="B584" s="49" t="s">
        <v>12</v>
      </c>
      <c r="C584" s="50" t="s">
        <v>2</v>
      </c>
      <c r="D584" s="97" t="s">
        <v>15</v>
      </c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119"/>
      <c r="U584" s="127">
        <f>SUM(Z584:AI586)</f>
        <v>0</v>
      </c>
      <c r="V584" s="127">
        <f>SUM(AL584:AU586)</f>
        <v>0</v>
      </c>
      <c r="W584" s="127">
        <f>SUM(AX584:BG586)</f>
        <v>0</v>
      </c>
      <c r="Y584" s="122">
        <v>4</v>
      </c>
      <c r="Z584" s="109">
        <f>1*IF(AND(Z583=C583,Y584=D586),1,0)</f>
        <v>0</v>
      </c>
      <c r="AA584" s="109">
        <f>3*IF(AND(AA583=C583,Y584=D586),1,0)</f>
        <v>0</v>
      </c>
      <c r="AB584" s="109">
        <f>6*IF(AND(AB583=C583,Y584=D586),1,0)</f>
        <v>0</v>
      </c>
      <c r="AC584" s="109">
        <f>10*IF(AND(AC583=C583,Y584=D586),1,0)</f>
        <v>0</v>
      </c>
      <c r="AD584" s="109">
        <f>15*IF(AND(AD583=C583,Y584=D586),1,0)</f>
        <v>0</v>
      </c>
      <c r="AE584" s="109">
        <f>21*IF(AND(AE583=C583,Y584=D586),1,0)</f>
        <v>0</v>
      </c>
      <c r="AF584" s="109">
        <f>28*IF(AND(AF583=C583,Y584=D586),1,0)</f>
        <v>0</v>
      </c>
      <c r="AG584" s="109">
        <f>36*IF(AND(AG583=C583,Y584=D586),1,0)</f>
        <v>0</v>
      </c>
      <c r="AH584" s="109">
        <f>45*IF(AND(AH583=C583,Y584=D586),1,0)</f>
        <v>0</v>
      </c>
      <c r="AI584" s="109">
        <f>55*IF(AND(AI583=C583,Y584=D586),1,0)</f>
        <v>0</v>
      </c>
      <c r="AJ584" s="124"/>
      <c r="AK584" s="109">
        <v>4</v>
      </c>
      <c r="AL584" s="109">
        <v>0</v>
      </c>
      <c r="AM584" s="109">
        <v>0</v>
      </c>
      <c r="AN584" s="109">
        <v>0</v>
      </c>
      <c r="AO584" s="109">
        <v>0</v>
      </c>
      <c r="AP584" s="109">
        <v>0</v>
      </c>
      <c r="AQ584" s="109">
        <v>0</v>
      </c>
      <c r="AR584" s="109">
        <v>0</v>
      </c>
      <c r="AS584" s="109">
        <v>0</v>
      </c>
      <c r="AT584" s="109">
        <v>0</v>
      </c>
      <c r="AU584" s="109">
        <v>0</v>
      </c>
      <c r="AV584" s="124"/>
      <c r="AW584" s="109">
        <v>4</v>
      </c>
      <c r="AX584" s="109">
        <v>0</v>
      </c>
      <c r="AY584" s="109">
        <v>0</v>
      </c>
      <c r="AZ584" s="109">
        <v>0</v>
      </c>
      <c r="BA584" s="109">
        <v>0</v>
      </c>
      <c r="BB584" s="109">
        <v>0</v>
      </c>
      <c r="BC584" s="109">
        <v>0</v>
      </c>
      <c r="BD584" s="109">
        <v>0</v>
      </c>
      <c r="BE584" s="109">
        <v>0</v>
      </c>
      <c r="BF584" s="109">
        <v>0</v>
      </c>
      <c r="BG584" s="109">
        <v>0</v>
      </c>
      <c r="BI584" s="176"/>
      <c r="BJ584" s="175">
        <f aca="true" t="shared" si="190" ref="BJ584:BP584">IF($D585="","",IF($D585=BJ583,"X",""))</f>
      </c>
      <c r="BK584" s="175">
        <f t="shared" si="190"/>
      </c>
      <c r="BL584" s="175">
        <f t="shared" si="190"/>
      </c>
      <c r="BM584" s="175">
        <f t="shared" si="190"/>
      </c>
      <c r="BN584" s="175">
        <f t="shared" si="190"/>
      </c>
      <c r="BO584" s="175">
        <f t="shared" si="190"/>
      </c>
      <c r="BP584" s="175">
        <f t="shared" si="190"/>
      </c>
    </row>
    <row r="585" spans="1:68" s="55" customFormat="1" ht="12.75">
      <c r="A585" s="52" t="str">
        <f>A579</f>
        <v>001</v>
      </c>
      <c r="B585" s="53">
        <f>IF(AND(C583&gt;=6,C583&lt;&gt;"",B$27&lt;&gt;""),B$27,"")</f>
      </c>
      <c r="C585" s="38">
        <f>IF(AND(C583&gt;0,C583&lt;&gt;"",C$27&lt;&gt;""),C$27,"")</f>
      </c>
      <c r="D585" s="201">
        <f>IF(AND(C583&gt;=6,B585&lt;&gt;"",C585&lt;&gt;""),CHOOSE(SUM(E585:S585)+1,"0","1","2","3","Quadra","Quina","SENA","Verifique","Verifique","Verifique","Verifique","Verifique","Verifique","Verifique","Verifique","Verifique"),"")</f>
      </c>
      <c r="E585" s="54">
        <f aca="true" t="shared" si="191" ref="E585:S585">IF(E584&lt;&gt;"",IF(SUMIF($E$27:$J$27,E584,$E$27:$J$27)=E584,1,0),0)</f>
        <v>0</v>
      </c>
      <c r="F585" s="54">
        <f t="shared" si="191"/>
        <v>0</v>
      </c>
      <c r="G585" s="54">
        <f t="shared" si="191"/>
        <v>0</v>
      </c>
      <c r="H585" s="54">
        <f t="shared" si="191"/>
        <v>0</v>
      </c>
      <c r="I585" s="54">
        <f t="shared" si="191"/>
        <v>0</v>
      </c>
      <c r="J585" s="54">
        <f t="shared" si="191"/>
        <v>0</v>
      </c>
      <c r="K585" s="54">
        <f t="shared" si="191"/>
        <v>0</v>
      </c>
      <c r="L585" s="54">
        <f t="shared" si="191"/>
        <v>0</v>
      </c>
      <c r="M585" s="54">
        <f t="shared" si="191"/>
        <v>0</v>
      </c>
      <c r="N585" s="54">
        <f t="shared" si="191"/>
        <v>0</v>
      </c>
      <c r="O585" s="54">
        <f t="shared" si="191"/>
        <v>0</v>
      </c>
      <c r="P585" s="54">
        <f t="shared" si="191"/>
        <v>0</v>
      </c>
      <c r="Q585" s="54">
        <f t="shared" si="191"/>
        <v>0</v>
      </c>
      <c r="R585" s="54">
        <f t="shared" si="191"/>
        <v>0</v>
      </c>
      <c r="S585" s="54">
        <f t="shared" si="191"/>
        <v>0</v>
      </c>
      <c r="T585" s="120"/>
      <c r="Y585" s="125">
        <v>5</v>
      </c>
      <c r="Z585" s="126">
        <v>0</v>
      </c>
      <c r="AA585" s="109">
        <f>5*IF(AND(AA583=C583,Y585=D586),1,0)</f>
        <v>0</v>
      </c>
      <c r="AB585" s="109">
        <f>15*IF(AND(AB583=C583,Y585=D586),1,0)</f>
        <v>0</v>
      </c>
      <c r="AC585" s="109">
        <f>30*IF(AND(AC583=C583,Y585=D586),1,0)</f>
        <v>0</v>
      </c>
      <c r="AD585" s="109">
        <f>50*IF(AND(AD583=C583,Y585=D586),1,0)</f>
        <v>0</v>
      </c>
      <c r="AE585" s="109">
        <f>75*IF(AND(AE583=C583,Y585=D586),1,0)</f>
        <v>0</v>
      </c>
      <c r="AF585" s="109">
        <f>105*IF(AND(AF583=C583,Y585=D586),1,0)</f>
        <v>0</v>
      </c>
      <c r="AG585" s="109">
        <f>140*IF(AND(AG583=C583,Y585=D586),1,0)</f>
        <v>0</v>
      </c>
      <c r="AH585" s="109">
        <f>180*IF(AND(AH583=C583,Y585=D586),1,0)</f>
        <v>0</v>
      </c>
      <c r="AI585" s="109">
        <f>225*IF(AND(AI583=C583,Y585=D586),1,0)</f>
        <v>0</v>
      </c>
      <c r="AJ585" s="126"/>
      <c r="AK585" s="126">
        <v>5</v>
      </c>
      <c r="AL585" s="109">
        <f>1*IF(AND(AL583=C583,AK585=D586),1,0)</f>
        <v>0</v>
      </c>
      <c r="AM585" s="109">
        <f>2*IF(AND(AM583=C583,AK585=D586),1,0)</f>
        <v>0</v>
      </c>
      <c r="AN585" s="109">
        <f>3*IF(AND(AN583=C583,AK585=D586),1,0)</f>
        <v>0</v>
      </c>
      <c r="AO585" s="109">
        <f>4*IF(AND(AO583=C583,AK585=D586),1,0)</f>
        <v>0</v>
      </c>
      <c r="AP585" s="109">
        <f>5*IF(AND(AP583=C583,AK585=D586),1,0)</f>
        <v>0</v>
      </c>
      <c r="AQ585" s="109">
        <f>6*IF(AND(AQ583=C583,AK585=D586),1,0)</f>
        <v>0</v>
      </c>
      <c r="AR585" s="109">
        <f>7*IF(AND(AR583=C583,AK585=D586),1,0)</f>
        <v>0</v>
      </c>
      <c r="AS585" s="109">
        <f>8*IF(AND(AS583=C583,AK585=D586),1,0)</f>
        <v>0</v>
      </c>
      <c r="AT585" s="109">
        <f>9*IF(AND(AT583=C583,AK585=D586),1,0)</f>
        <v>0</v>
      </c>
      <c r="AU585" s="109">
        <f>10*IF(AND(AU583=C583,AK585=D586),1,0)</f>
        <v>0</v>
      </c>
      <c r="AV585" s="126"/>
      <c r="AW585" s="126">
        <v>5</v>
      </c>
      <c r="AX585" s="109">
        <v>0</v>
      </c>
      <c r="AY585" s="109">
        <v>0</v>
      </c>
      <c r="AZ585" s="109">
        <v>0</v>
      </c>
      <c r="BA585" s="109">
        <v>0</v>
      </c>
      <c r="BB585" s="109">
        <v>0</v>
      </c>
      <c r="BC585" s="109">
        <v>0</v>
      </c>
      <c r="BD585" s="109">
        <v>0</v>
      </c>
      <c r="BE585" s="109">
        <v>0</v>
      </c>
      <c r="BF585" s="109">
        <v>0</v>
      </c>
      <c r="BG585" s="109">
        <v>0</v>
      </c>
      <c r="BI585" s="176"/>
      <c r="BJ585" s="176"/>
      <c r="BK585" s="176"/>
      <c r="BL585" s="176"/>
      <c r="BM585" s="176"/>
      <c r="BN585" s="176"/>
      <c r="BO585" s="176"/>
      <c r="BP585" s="176"/>
    </row>
    <row r="586" spans="1:59" ht="15">
      <c r="A586" s="56"/>
      <c r="B586" s="206" t="s">
        <v>62</v>
      </c>
      <c r="C586" s="208">
        <f>C580+1</f>
        <v>93</v>
      </c>
      <c r="D586" s="129">
        <f>SUM(E585:S585)</f>
        <v>0</v>
      </c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17"/>
      <c r="U586" s="82"/>
      <c r="V586" s="117"/>
      <c r="W586" s="117"/>
      <c r="Y586" s="122">
        <v>6</v>
      </c>
      <c r="Z586" s="108">
        <v>0</v>
      </c>
      <c r="AA586" s="109">
        <v>0</v>
      </c>
      <c r="AB586" s="109">
        <f>15*IF(AND(AB583=C583,Y586=D586),1,0)</f>
        <v>0</v>
      </c>
      <c r="AC586" s="109">
        <f>45*IF(AND(AC583=C583,Y586=D586),1,0)</f>
        <v>0</v>
      </c>
      <c r="AD586" s="109">
        <f>90*IF(AND(AD583=C583,Y586=D586),1,0)</f>
        <v>0</v>
      </c>
      <c r="AE586" s="109">
        <f>150*IF(AND(AE583=C583,Y586=D586),1,0)</f>
        <v>0</v>
      </c>
      <c r="AF586" s="109">
        <f>225*IF(AND(AF583=C583,Y586=D586),1,0)</f>
        <v>0</v>
      </c>
      <c r="AG586" s="109">
        <f>315*IF(AND(AG583=C583,Y586=D586),1,0)</f>
        <v>0</v>
      </c>
      <c r="AH586" s="109">
        <f>420*IF(AND(AH583=C583,Y586=D586),1,0)</f>
        <v>0</v>
      </c>
      <c r="AI586" s="109">
        <f>540*IF(AND(AI583=C583,Y586=D586),1,0)</f>
        <v>0</v>
      </c>
      <c r="AJ586" s="108"/>
      <c r="AK586" s="108">
        <v>6</v>
      </c>
      <c r="AL586" s="108">
        <v>0</v>
      </c>
      <c r="AM586" s="109">
        <f>6*IF(AND(AM583=C583,AK586=D586),1,0)</f>
        <v>0</v>
      </c>
      <c r="AN586" s="109">
        <f>12*IF(AND(AN583=C583,AK586=D586),1,0)</f>
        <v>0</v>
      </c>
      <c r="AO586" s="109">
        <f>18*IF(AND(AO583=C583,AK586=D586),1,0)</f>
        <v>0</v>
      </c>
      <c r="AP586" s="109">
        <f>24*IF(AND(AP583=C583,AK586=D586),1,0)</f>
        <v>0</v>
      </c>
      <c r="AQ586" s="109">
        <f>30*IF(AND(AQ583=C583,AK586=D586),1,0)</f>
        <v>0</v>
      </c>
      <c r="AR586" s="109">
        <f>36*IF(AND(AR583=C583,AK586=D586),1,0)</f>
        <v>0</v>
      </c>
      <c r="AS586" s="109">
        <f>42*IF(AND(AS583=C583,AK586=D586),1,0)</f>
        <v>0</v>
      </c>
      <c r="AT586" s="109">
        <f>48*IF(AND(AT583=C583,AK586=D586),1,0)</f>
        <v>0</v>
      </c>
      <c r="AU586" s="109">
        <f>54*IF(AND(AU583=C583,AK586=D586),1,0)</f>
        <v>0</v>
      </c>
      <c r="AV586" s="108"/>
      <c r="AW586" s="108">
        <v>6</v>
      </c>
      <c r="AX586" s="109">
        <f>1*IF(AND(AX583=C583,AW586=D586),1,0)</f>
        <v>0</v>
      </c>
      <c r="AY586" s="109">
        <f>1*IF(AND(AY583=C583,AW586=D586),1,0)</f>
        <v>0</v>
      </c>
      <c r="AZ586" s="109">
        <f>1*IF(AND(AZ583=C583,AW586=D586),1,0)</f>
        <v>0</v>
      </c>
      <c r="BA586" s="109">
        <f>1*IF(AND(BA583=C583,AW586=D586),1,0)</f>
        <v>0</v>
      </c>
      <c r="BB586" s="109">
        <f>1*IF(AND(BB583=C583,AW586=D586),1,0)</f>
        <v>0</v>
      </c>
      <c r="BC586" s="109">
        <f>1*IF(AND(BC583=C583,AW586=D586),1,0)</f>
        <v>0</v>
      </c>
      <c r="BD586" s="109">
        <f>1*IF(AND(BD583=C583,AW586=D586),1,0)</f>
        <v>0</v>
      </c>
      <c r="BE586" s="109">
        <f>1*IF(AND(BE583=C583,AW586=D586),1,0)</f>
        <v>0</v>
      </c>
      <c r="BF586" s="109">
        <f>1*IF(AND(BF583=C583,AW586=D586),1,0)</f>
        <v>0</v>
      </c>
      <c r="BG586" s="109">
        <f>1*IF(AND(BG583=C583,AW586=D586),1,0)</f>
        <v>0</v>
      </c>
    </row>
    <row r="587" spans="1:57" ht="12.75">
      <c r="A587" s="30"/>
      <c r="B587" s="31"/>
      <c r="T587" s="32"/>
      <c r="W587" s="92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I587" s="106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U587" s="80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</row>
    <row r="588" spans="1:20" ht="12.75">
      <c r="A588" s="30"/>
      <c r="B588" s="31"/>
      <c r="C588" s="41"/>
      <c r="D588" s="104"/>
      <c r="E588" s="41"/>
      <c r="F588" s="41"/>
      <c r="G588" s="41"/>
      <c r="T588" s="32"/>
    </row>
    <row r="589" spans="1:68" s="47" customFormat="1" ht="23.25">
      <c r="A589" s="42"/>
      <c r="B589" s="43">
        <f>IF(COUNTIF(E590:S590,"&gt;0")&gt;=6,"Cartão com","")</f>
      </c>
      <c r="C589" s="44">
        <f>IF(COUNTIF(E590:S590,"&gt;0")&gt;=6,COUNTIF(E590:S590,"&gt;0"),"")</f>
      </c>
      <c r="D589" s="102">
        <f>IF(COUNTIF(E590:S590,"&gt;0")&gt;=6,"dezenas","")</f>
      </c>
      <c r="E589" s="45">
        <v>1</v>
      </c>
      <c r="F589" s="46">
        <v>2</v>
      </c>
      <c r="G589" s="46">
        <v>3</v>
      </c>
      <c r="H589" s="45">
        <v>4</v>
      </c>
      <c r="I589" s="45">
        <v>5</v>
      </c>
      <c r="J589" s="45">
        <v>6</v>
      </c>
      <c r="K589" s="45">
        <v>7</v>
      </c>
      <c r="L589" s="45">
        <v>8</v>
      </c>
      <c r="M589" s="45">
        <v>9</v>
      </c>
      <c r="N589" s="45">
        <v>10</v>
      </c>
      <c r="O589" s="45">
        <v>11</v>
      </c>
      <c r="P589" s="45">
        <v>12</v>
      </c>
      <c r="Q589" s="45">
        <v>13</v>
      </c>
      <c r="R589" s="45">
        <v>14</v>
      </c>
      <c r="S589" s="45">
        <v>15</v>
      </c>
      <c r="T589" s="118"/>
      <c r="U589" s="128" t="s">
        <v>23</v>
      </c>
      <c r="V589" s="128" t="s">
        <v>24</v>
      </c>
      <c r="W589" s="128" t="s">
        <v>25</v>
      </c>
      <c r="Y589" s="121" t="s">
        <v>32</v>
      </c>
      <c r="Z589" s="122">
        <v>6</v>
      </c>
      <c r="AA589" s="122">
        <v>7</v>
      </c>
      <c r="AB589" s="122">
        <v>8</v>
      </c>
      <c r="AC589" s="122">
        <v>9</v>
      </c>
      <c r="AD589" s="122">
        <v>10</v>
      </c>
      <c r="AE589" s="122">
        <v>11</v>
      </c>
      <c r="AF589" s="122">
        <v>12</v>
      </c>
      <c r="AG589" s="122">
        <v>13</v>
      </c>
      <c r="AH589" s="122">
        <v>14</v>
      </c>
      <c r="AI589" s="122">
        <v>15</v>
      </c>
      <c r="AJ589" s="123"/>
      <c r="AK589" s="121" t="s">
        <v>33</v>
      </c>
      <c r="AL589" s="108">
        <v>6</v>
      </c>
      <c r="AM589" s="108">
        <v>7</v>
      </c>
      <c r="AN589" s="108">
        <v>8</v>
      </c>
      <c r="AO589" s="108">
        <v>9</v>
      </c>
      <c r="AP589" s="108">
        <v>10</v>
      </c>
      <c r="AQ589" s="108">
        <v>11</v>
      </c>
      <c r="AR589" s="108">
        <v>12</v>
      </c>
      <c r="AS589" s="108">
        <v>13</v>
      </c>
      <c r="AT589" s="108">
        <v>14</v>
      </c>
      <c r="AU589" s="108">
        <v>15</v>
      </c>
      <c r="AV589" s="123"/>
      <c r="AW589" s="121" t="s">
        <v>34</v>
      </c>
      <c r="AX589" s="108">
        <v>6</v>
      </c>
      <c r="AY589" s="108">
        <v>7</v>
      </c>
      <c r="AZ589" s="108">
        <v>8</v>
      </c>
      <c r="BA589" s="108">
        <v>9</v>
      </c>
      <c r="BB589" s="108">
        <v>10</v>
      </c>
      <c r="BC589" s="108">
        <v>11</v>
      </c>
      <c r="BD589" s="108">
        <v>12</v>
      </c>
      <c r="BE589" s="108">
        <v>13</v>
      </c>
      <c r="BF589" s="108">
        <v>14</v>
      </c>
      <c r="BG589" s="108">
        <v>15</v>
      </c>
      <c r="BI589" s="174" t="s">
        <v>54</v>
      </c>
      <c r="BJ589" s="226" t="s">
        <v>69</v>
      </c>
      <c r="BK589" s="226" t="s">
        <v>70</v>
      </c>
      <c r="BL589" s="226" t="s">
        <v>71</v>
      </c>
      <c r="BM589" s="226" t="s">
        <v>72</v>
      </c>
      <c r="BN589" s="226" t="s">
        <v>57</v>
      </c>
      <c r="BO589" s="226" t="s">
        <v>58</v>
      </c>
      <c r="BP589" s="226" t="s">
        <v>25</v>
      </c>
    </row>
    <row r="590" spans="1:68" s="51" customFormat="1" ht="18">
      <c r="A590" s="48" t="str">
        <f>A584</f>
        <v>Grupo</v>
      </c>
      <c r="B590" s="49" t="s">
        <v>12</v>
      </c>
      <c r="C590" s="50" t="s">
        <v>2</v>
      </c>
      <c r="D590" s="97" t="s">
        <v>15</v>
      </c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119"/>
      <c r="U590" s="127">
        <f>SUM(Z590:AI592)</f>
        <v>0</v>
      </c>
      <c r="V590" s="127">
        <f>SUM(AL590:AU592)</f>
        <v>0</v>
      </c>
      <c r="W590" s="127">
        <f>SUM(AX590:BG592)</f>
        <v>0</v>
      </c>
      <c r="Y590" s="122">
        <v>4</v>
      </c>
      <c r="Z590" s="109">
        <f>1*IF(AND(Z589=C589,Y590=D592),1,0)</f>
        <v>0</v>
      </c>
      <c r="AA590" s="109">
        <f>3*IF(AND(AA589=C589,Y590=D592),1,0)</f>
        <v>0</v>
      </c>
      <c r="AB590" s="109">
        <f>6*IF(AND(AB589=C589,Y590=D592),1,0)</f>
        <v>0</v>
      </c>
      <c r="AC590" s="109">
        <f>10*IF(AND(AC589=C589,Y590=D592),1,0)</f>
        <v>0</v>
      </c>
      <c r="AD590" s="109">
        <f>15*IF(AND(AD589=C589,Y590=D592),1,0)</f>
        <v>0</v>
      </c>
      <c r="AE590" s="109">
        <f>21*IF(AND(AE589=C589,Y590=D592),1,0)</f>
        <v>0</v>
      </c>
      <c r="AF590" s="109">
        <f>28*IF(AND(AF589=C589,Y590=D592),1,0)</f>
        <v>0</v>
      </c>
      <c r="AG590" s="109">
        <f>36*IF(AND(AG589=C589,Y590=D592),1,0)</f>
        <v>0</v>
      </c>
      <c r="AH590" s="109">
        <f>45*IF(AND(AH589=C589,Y590=D592),1,0)</f>
        <v>0</v>
      </c>
      <c r="AI590" s="109">
        <f>55*IF(AND(AI589=C589,Y590=D592),1,0)</f>
        <v>0</v>
      </c>
      <c r="AJ590" s="124"/>
      <c r="AK590" s="109">
        <v>4</v>
      </c>
      <c r="AL590" s="109">
        <v>0</v>
      </c>
      <c r="AM590" s="109">
        <v>0</v>
      </c>
      <c r="AN590" s="109">
        <v>0</v>
      </c>
      <c r="AO590" s="109">
        <v>0</v>
      </c>
      <c r="AP590" s="109">
        <v>0</v>
      </c>
      <c r="AQ590" s="109">
        <v>0</v>
      </c>
      <c r="AR590" s="109">
        <v>0</v>
      </c>
      <c r="AS590" s="109">
        <v>0</v>
      </c>
      <c r="AT590" s="109">
        <v>0</v>
      </c>
      <c r="AU590" s="109">
        <v>0</v>
      </c>
      <c r="AV590" s="124"/>
      <c r="AW590" s="109">
        <v>4</v>
      </c>
      <c r="AX590" s="109">
        <v>0</v>
      </c>
      <c r="AY590" s="109">
        <v>0</v>
      </c>
      <c r="AZ590" s="109">
        <v>0</v>
      </c>
      <c r="BA590" s="109">
        <v>0</v>
      </c>
      <c r="BB590" s="109">
        <v>0</v>
      </c>
      <c r="BC590" s="109">
        <v>0</v>
      </c>
      <c r="BD590" s="109">
        <v>0</v>
      </c>
      <c r="BE590" s="109">
        <v>0</v>
      </c>
      <c r="BF590" s="109">
        <v>0</v>
      </c>
      <c r="BG590" s="109">
        <v>0</v>
      </c>
      <c r="BI590" s="176"/>
      <c r="BJ590" s="175">
        <f aca="true" t="shared" si="192" ref="BJ590:BP590">IF($D591="","",IF($D591=BJ589,"X",""))</f>
      </c>
      <c r="BK590" s="175">
        <f t="shared" si="192"/>
      </c>
      <c r="BL590" s="175">
        <f t="shared" si="192"/>
      </c>
      <c r="BM590" s="175">
        <f t="shared" si="192"/>
      </c>
      <c r="BN590" s="175">
        <f t="shared" si="192"/>
      </c>
      <c r="BO590" s="175">
        <f t="shared" si="192"/>
      </c>
      <c r="BP590" s="175">
        <f t="shared" si="192"/>
      </c>
    </row>
    <row r="591" spans="1:68" s="55" customFormat="1" ht="12.75">
      <c r="A591" s="52" t="str">
        <f>A585</f>
        <v>001</v>
      </c>
      <c r="B591" s="53">
        <f>IF(AND(C589&gt;=6,C589&lt;&gt;"",B$27&lt;&gt;""),B$27,"")</f>
      </c>
      <c r="C591" s="38">
        <f>IF(AND(C589&gt;0,C589&lt;&gt;"",C$27&lt;&gt;""),C$27,"")</f>
      </c>
      <c r="D591" s="201">
        <f>IF(AND(C589&gt;=6,B591&lt;&gt;"",C591&lt;&gt;""),CHOOSE(SUM(E591:S591)+1,"0","1","2","3","Quadra","Quina","SENA","Verifique","Verifique","Verifique","Verifique","Verifique","Verifique","Verifique","Verifique","Verifique"),"")</f>
      </c>
      <c r="E591" s="54">
        <f aca="true" t="shared" si="193" ref="E591:S591">IF(E590&lt;&gt;"",IF(SUMIF($E$27:$J$27,E590,$E$27:$J$27)=E590,1,0),0)</f>
        <v>0</v>
      </c>
      <c r="F591" s="54">
        <f t="shared" si="193"/>
        <v>0</v>
      </c>
      <c r="G591" s="54">
        <f t="shared" si="193"/>
        <v>0</v>
      </c>
      <c r="H591" s="54">
        <f t="shared" si="193"/>
        <v>0</v>
      </c>
      <c r="I591" s="54">
        <f t="shared" si="193"/>
        <v>0</v>
      </c>
      <c r="J591" s="54">
        <f t="shared" si="193"/>
        <v>0</v>
      </c>
      <c r="K591" s="54">
        <f t="shared" si="193"/>
        <v>0</v>
      </c>
      <c r="L591" s="54">
        <f t="shared" si="193"/>
        <v>0</v>
      </c>
      <c r="M591" s="54">
        <f t="shared" si="193"/>
        <v>0</v>
      </c>
      <c r="N591" s="54">
        <f t="shared" si="193"/>
        <v>0</v>
      </c>
      <c r="O591" s="54">
        <f t="shared" si="193"/>
        <v>0</v>
      </c>
      <c r="P591" s="54">
        <f t="shared" si="193"/>
        <v>0</v>
      </c>
      <c r="Q591" s="54">
        <f t="shared" si="193"/>
        <v>0</v>
      </c>
      <c r="R591" s="54">
        <f t="shared" si="193"/>
        <v>0</v>
      </c>
      <c r="S591" s="54">
        <f t="shared" si="193"/>
        <v>0</v>
      </c>
      <c r="T591" s="120"/>
      <c r="Y591" s="125">
        <v>5</v>
      </c>
      <c r="Z591" s="126">
        <v>0</v>
      </c>
      <c r="AA591" s="109">
        <f>5*IF(AND(AA589=C589,Y591=D592),1,0)</f>
        <v>0</v>
      </c>
      <c r="AB591" s="109">
        <f>15*IF(AND(AB589=C589,Y591=D592),1,0)</f>
        <v>0</v>
      </c>
      <c r="AC591" s="109">
        <f>30*IF(AND(AC589=C589,Y591=D592),1,0)</f>
        <v>0</v>
      </c>
      <c r="AD591" s="109">
        <f>50*IF(AND(AD589=C589,Y591=D592),1,0)</f>
        <v>0</v>
      </c>
      <c r="AE591" s="109">
        <f>75*IF(AND(AE589=C589,Y591=D592),1,0)</f>
        <v>0</v>
      </c>
      <c r="AF591" s="109">
        <f>105*IF(AND(AF589=C589,Y591=D592),1,0)</f>
        <v>0</v>
      </c>
      <c r="AG591" s="109">
        <f>140*IF(AND(AG589=C589,Y591=D592),1,0)</f>
        <v>0</v>
      </c>
      <c r="AH591" s="109">
        <f>180*IF(AND(AH589=C589,Y591=D592),1,0)</f>
        <v>0</v>
      </c>
      <c r="AI591" s="109">
        <f>225*IF(AND(AI589=C589,Y591=D592),1,0)</f>
        <v>0</v>
      </c>
      <c r="AJ591" s="126"/>
      <c r="AK591" s="126">
        <v>5</v>
      </c>
      <c r="AL591" s="109">
        <f>1*IF(AND(AL589=C589,AK591=D592),1,0)</f>
        <v>0</v>
      </c>
      <c r="AM591" s="109">
        <f>2*IF(AND(AM589=C589,AK591=D592),1,0)</f>
        <v>0</v>
      </c>
      <c r="AN591" s="109">
        <f>3*IF(AND(AN589=C589,AK591=D592),1,0)</f>
        <v>0</v>
      </c>
      <c r="AO591" s="109">
        <f>4*IF(AND(AO589=C589,AK591=D592),1,0)</f>
        <v>0</v>
      </c>
      <c r="AP591" s="109">
        <f>5*IF(AND(AP589=C589,AK591=D592),1,0)</f>
        <v>0</v>
      </c>
      <c r="AQ591" s="109">
        <f>6*IF(AND(AQ589=C589,AK591=D592),1,0)</f>
        <v>0</v>
      </c>
      <c r="AR591" s="109">
        <f>7*IF(AND(AR589=C589,AK591=D592),1,0)</f>
        <v>0</v>
      </c>
      <c r="AS591" s="109">
        <f>8*IF(AND(AS589=C589,AK591=D592),1,0)</f>
        <v>0</v>
      </c>
      <c r="AT591" s="109">
        <f>9*IF(AND(AT589=C589,AK591=D592),1,0)</f>
        <v>0</v>
      </c>
      <c r="AU591" s="109">
        <f>10*IF(AND(AU589=C589,AK591=D592),1,0)</f>
        <v>0</v>
      </c>
      <c r="AV591" s="126"/>
      <c r="AW591" s="126">
        <v>5</v>
      </c>
      <c r="AX591" s="109">
        <v>0</v>
      </c>
      <c r="AY591" s="109">
        <v>0</v>
      </c>
      <c r="AZ591" s="109">
        <v>0</v>
      </c>
      <c r="BA591" s="109">
        <v>0</v>
      </c>
      <c r="BB591" s="109">
        <v>0</v>
      </c>
      <c r="BC591" s="109">
        <v>0</v>
      </c>
      <c r="BD591" s="109">
        <v>0</v>
      </c>
      <c r="BE591" s="109">
        <v>0</v>
      </c>
      <c r="BF591" s="109">
        <v>0</v>
      </c>
      <c r="BG591" s="109">
        <v>0</v>
      </c>
      <c r="BI591" s="176"/>
      <c r="BJ591" s="176"/>
      <c r="BK591" s="176"/>
      <c r="BL591" s="176"/>
      <c r="BM591" s="176"/>
      <c r="BN591" s="176"/>
      <c r="BO591" s="176"/>
      <c r="BP591" s="176"/>
    </row>
    <row r="592" spans="1:59" ht="15">
      <c r="A592" s="56"/>
      <c r="B592" s="206" t="s">
        <v>62</v>
      </c>
      <c r="C592" s="208">
        <f>C586+1</f>
        <v>94</v>
      </c>
      <c r="D592" s="129">
        <f>SUM(E591:S591)</f>
        <v>0</v>
      </c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17"/>
      <c r="U592" s="82"/>
      <c r="V592" s="117"/>
      <c r="W592" s="117"/>
      <c r="Y592" s="122">
        <v>6</v>
      </c>
      <c r="Z592" s="108">
        <v>0</v>
      </c>
      <c r="AA592" s="109">
        <v>0</v>
      </c>
      <c r="AB592" s="109">
        <f>15*IF(AND(AB589=C589,Y592=D592),1,0)</f>
        <v>0</v>
      </c>
      <c r="AC592" s="109">
        <f>45*IF(AND(AC589=C589,Y592=D592),1,0)</f>
        <v>0</v>
      </c>
      <c r="AD592" s="109">
        <f>90*IF(AND(AD589=C589,Y592=D592),1,0)</f>
        <v>0</v>
      </c>
      <c r="AE592" s="109">
        <f>150*IF(AND(AE589=C589,Y592=D592),1,0)</f>
        <v>0</v>
      </c>
      <c r="AF592" s="109">
        <f>225*IF(AND(AF589=C589,Y592=D592),1,0)</f>
        <v>0</v>
      </c>
      <c r="AG592" s="109">
        <f>315*IF(AND(AG589=C589,Y592=D592),1,0)</f>
        <v>0</v>
      </c>
      <c r="AH592" s="109">
        <f>420*IF(AND(AH589=C589,Y592=D592),1,0)</f>
        <v>0</v>
      </c>
      <c r="AI592" s="109">
        <f>540*IF(AND(AI589=C589,Y592=D592),1,0)</f>
        <v>0</v>
      </c>
      <c r="AJ592" s="108"/>
      <c r="AK592" s="108">
        <v>6</v>
      </c>
      <c r="AL592" s="108">
        <v>0</v>
      </c>
      <c r="AM592" s="109">
        <f>6*IF(AND(AM589=C589,AK592=D592),1,0)</f>
        <v>0</v>
      </c>
      <c r="AN592" s="109">
        <f>12*IF(AND(AN589=C589,AK592=D592),1,0)</f>
        <v>0</v>
      </c>
      <c r="AO592" s="109">
        <f>18*IF(AND(AO589=C589,AK592=D592),1,0)</f>
        <v>0</v>
      </c>
      <c r="AP592" s="109">
        <f>24*IF(AND(AP589=C589,AK592=D592),1,0)</f>
        <v>0</v>
      </c>
      <c r="AQ592" s="109">
        <f>30*IF(AND(AQ589=C589,AK592=D592),1,0)</f>
        <v>0</v>
      </c>
      <c r="AR592" s="109">
        <f>36*IF(AND(AR589=C589,AK592=D592),1,0)</f>
        <v>0</v>
      </c>
      <c r="AS592" s="109">
        <f>42*IF(AND(AS589=C589,AK592=D592),1,0)</f>
        <v>0</v>
      </c>
      <c r="AT592" s="109">
        <f>48*IF(AND(AT589=C589,AK592=D592),1,0)</f>
        <v>0</v>
      </c>
      <c r="AU592" s="109">
        <f>54*IF(AND(AU589=C589,AK592=D592),1,0)</f>
        <v>0</v>
      </c>
      <c r="AV592" s="108"/>
      <c r="AW592" s="108">
        <v>6</v>
      </c>
      <c r="AX592" s="109">
        <f>1*IF(AND(AX589=C589,AW592=D592),1,0)</f>
        <v>0</v>
      </c>
      <c r="AY592" s="109">
        <f>1*IF(AND(AY589=C589,AW592=D592),1,0)</f>
        <v>0</v>
      </c>
      <c r="AZ592" s="109">
        <f>1*IF(AND(AZ589=C589,AW592=D592),1,0)</f>
        <v>0</v>
      </c>
      <c r="BA592" s="109">
        <f>1*IF(AND(BA589=C589,AW592=D592),1,0)</f>
        <v>0</v>
      </c>
      <c r="BB592" s="109">
        <f>1*IF(AND(BB589=C589,AW592=D592),1,0)</f>
        <v>0</v>
      </c>
      <c r="BC592" s="109">
        <f>1*IF(AND(BC589=C589,AW592=D592),1,0)</f>
        <v>0</v>
      </c>
      <c r="BD592" s="109">
        <f>1*IF(AND(BD589=C589,AW592=D592),1,0)</f>
        <v>0</v>
      </c>
      <c r="BE592" s="109">
        <f>1*IF(AND(BE589=C589,AW592=D592),1,0)</f>
        <v>0</v>
      </c>
      <c r="BF592" s="109">
        <f>1*IF(AND(BF589=C589,AW592=D592),1,0)</f>
        <v>0</v>
      </c>
      <c r="BG592" s="109">
        <f>1*IF(AND(BG589=C589,AW592=D592),1,0)</f>
        <v>0</v>
      </c>
    </row>
    <row r="593" spans="1:57" ht="12.75">
      <c r="A593" s="30"/>
      <c r="B593" s="31"/>
      <c r="T593" s="32"/>
      <c r="W593" s="92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I593" s="106"/>
      <c r="AJ593" s="107"/>
      <c r="AK593" s="107"/>
      <c r="AL593" s="107"/>
      <c r="AM593" s="107"/>
      <c r="AN593" s="107"/>
      <c r="AO593" s="107"/>
      <c r="AP593" s="107"/>
      <c r="AQ593" s="107"/>
      <c r="AR593" s="107"/>
      <c r="AS593" s="107"/>
      <c r="AU593" s="80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</row>
    <row r="594" spans="1:20" ht="12.75">
      <c r="A594" s="30"/>
      <c r="B594" s="31"/>
      <c r="C594" s="41"/>
      <c r="D594" s="104"/>
      <c r="E594" s="41"/>
      <c r="F594" s="41"/>
      <c r="G594" s="41"/>
      <c r="T594" s="32"/>
    </row>
    <row r="595" spans="1:68" s="47" customFormat="1" ht="23.25">
      <c r="A595" s="42"/>
      <c r="B595" s="43">
        <f>IF(COUNTIF(E596:S596,"&gt;0")&gt;=6,"Cartão com","")</f>
      </c>
      <c r="C595" s="44">
        <f>IF(COUNTIF(E596:S596,"&gt;0")&gt;=6,COUNTIF(E596:S596,"&gt;0"),"")</f>
      </c>
      <c r="D595" s="102">
        <f>IF(COUNTIF(E596:S596,"&gt;0")&gt;=6,"dezenas","")</f>
      </c>
      <c r="E595" s="45">
        <v>1</v>
      </c>
      <c r="F595" s="46">
        <v>2</v>
      </c>
      <c r="G595" s="46">
        <v>3</v>
      </c>
      <c r="H595" s="45">
        <v>4</v>
      </c>
      <c r="I595" s="45">
        <v>5</v>
      </c>
      <c r="J595" s="45">
        <v>6</v>
      </c>
      <c r="K595" s="45">
        <v>7</v>
      </c>
      <c r="L595" s="45">
        <v>8</v>
      </c>
      <c r="M595" s="45">
        <v>9</v>
      </c>
      <c r="N595" s="45">
        <v>10</v>
      </c>
      <c r="O595" s="45">
        <v>11</v>
      </c>
      <c r="P595" s="45">
        <v>12</v>
      </c>
      <c r="Q595" s="45">
        <v>13</v>
      </c>
      <c r="R595" s="45">
        <v>14</v>
      </c>
      <c r="S595" s="45">
        <v>15</v>
      </c>
      <c r="T595" s="118"/>
      <c r="U595" s="128" t="s">
        <v>23</v>
      </c>
      <c r="V595" s="128" t="s">
        <v>24</v>
      </c>
      <c r="W595" s="128" t="s">
        <v>25</v>
      </c>
      <c r="Y595" s="121" t="s">
        <v>32</v>
      </c>
      <c r="Z595" s="122">
        <v>6</v>
      </c>
      <c r="AA595" s="122">
        <v>7</v>
      </c>
      <c r="AB595" s="122">
        <v>8</v>
      </c>
      <c r="AC595" s="122">
        <v>9</v>
      </c>
      <c r="AD595" s="122">
        <v>10</v>
      </c>
      <c r="AE595" s="122">
        <v>11</v>
      </c>
      <c r="AF595" s="122">
        <v>12</v>
      </c>
      <c r="AG595" s="122">
        <v>13</v>
      </c>
      <c r="AH595" s="122">
        <v>14</v>
      </c>
      <c r="AI595" s="122">
        <v>15</v>
      </c>
      <c r="AJ595" s="123"/>
      <c r="AK595" s="121" t="s">
        <v>33</v>
      </c>
      <c r="AL595" s="108">
        <v>6</v>
      </c>
      <c r="AM595" s="108">
        <v>7</v>
      </c>
      <c r="AN595" s="108">
        <v>8</v>
      </c>
      <c r="AO595" s="108">
        <v>9</v>
      </c>
      <c r="AP595" s="108">
        <v>10</v>
      </c>
      <c r="AQ595" s="108">
        <v>11</v>
      </c>
      <c r="AR595" s="108">
        <v>12</v>
      </c>
      <c r="AS595" s="108">
        <v>13</v>
      </c>
      <c r="AT595" s="108">
        <v>14</v>
      </c>
      <c r="AU595" s="108">
        <v>15</v>
      </c>
      <c r="AV595" s="123"/>
      <c r="AW595" s="121" t="s">
        <v>34</v>
      </c>
      <c r="AX595" s="108">
        <v>6</v>
      </c>
      <c r="AY595" s="108">
        <v>7</v>
      </c>
      <c r="AZ595" s="108">
        <v>8</v>
      </c>
      <c r="BA595" s="108">
        <v>9</v>
      </c>
      <c r="BB595" s="108">
        <v>10</v>
      </c>
      <c r="BC595" s="108">
        <v>11</v>
      </c>
      <c r="BD595" s="108">
        <v>12</v>
      </c>
      <c r="BE595" s="108">
        <v>13</v>
      </c>
      <c r="BF595" s="108">
        <v>14</v>
      </c>
      <c r="BG595" s="108">
        <v>15</v>
      </c>
      <c r="BI595" s="174" t="s">
        <v>54</v>
      </c>
      <c r="BJ595" s="226" t="s">
        <v>69</v>
      </c>
      <c r="BK595" s="226" t="s">
        <v>70</v>
      </c>
      <c r="BL595" s="226" t="s">
        <v>71</v>
      </c>
      <c r="BM595" s="226" t="s">
        <v>72</v>
      </c>
      <c r="BN595" s="226" t="s">
        <v>57</v>
      </c>
      <c r="BO595" s="226" t="s">
        <v>58</v>
      </c>
      <c r="BP595" s="226" t="s">
        <v>25</v>
      </c>
    </row>
    <row r="596" spans="1:68" s="51" customFormat="1" ht="18">
      <c r="A596" s="48" t="str">
        <f>A590</f>
        <v>Grupo</v>
      </c>
      <c r="B596" s="49" t="s">
        <v>12</v>
      </c>
      <c r="C596" s="50" t="s">
        <v>2</v>
      </c>
      <c r="D596" s="97" t="s">
        <v>15</v>
      </c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119"/>
      <c r="U596" s="127">
        <f>SUM(Z596:AI598)</f>
        <v>0</v>
      </c>
      <c r="V596" s="127">
        <f>SUM(AL596:AU598)</f>
        <v>0</v>
      </c>
      <c r="W596" s="127">
        <f>SUM(AX596:BG598)</f>
        <v>0</v>
      </c>
      <c r="Y596" s="122">
        <v>4</v>
      </c>
      <c r="Z596" s="109">
        <f>1*IF(AND(Z595=C595,Y596=D598),1,0)</f>
        <v>0</v>
      </c>
      <c r="AA596" s="109">
        <f>3*IF(AND(AA595=C595,Y596=D598),1,0)</f>
        <v>0</v>
      </c>
      <c r="AB596" s="109">
        <f>6*IF(AND(AB595=C595,Y596=D598),1,0)</f>
        <v>0</v>
      </c>
      <c r="AC596" s="109">
        <f>10*IF(AND(AC595=C595,Y596=D598),1,0)</f>
        <v>0</v>
      </c>
      <c r="AD596" s="109">
        <f>15*IF(AND(AD595=C595,Y596=D598),1,0)</f>
        <v>0</v>
      </c>
      <c r="AE596" s="109">
        <f>21*IF(AND(AE595=C595,Y596=D598),1,0)</f>
        <v>0</v>
      </c>
      <c r="AF596" s="109">
        <f>28*IF(AND(AF595=C595,Y596=D598),1,0)</f>
        <v>0</v>
      </c>
      <c r="AG596" s="109">
        <f>36*IF(AND(AG595=C595,Y596=D598),1,0)</f>
        <v>0</v>
      </c>
      <c r="AH596" s="109">
        <f>45*IF(AND(AH595=C595,Y596=D598),1,0)</f>
        <v>0</v>
      </c>
      <c r="AI596" s="109">
        <f>55*IF(AND(AI595=C595,Y596=D598),1,0)</f>
        <v>0</v>
      </c>
      <c r="AJ596" s="124"/>
      <c r="AK596" s="109">
        <v>4</v>
      </c>
      <c r="AL596" s="109">
        <v>0</v>
      </c>
      <c r="AM596" s="109">
        <v>0</v>
      </c>
      <c r="AN596" s="109">
        <v>0</v>
      </c>
      <c r="AO596" s="109">
        <v>0</v>
      </c>
      <c r="AP596" s="109">
        <v>0</v>
      </c>
      <c r="AQ596" s="109">
        <v>0</v>
      </c>
      <c r="AR596" s="109">
        <v>0</v>
      </c>
      <c r="AS596" s="109">
        <v>0</v>
      </c>
      <c r="AT596" s="109">
        <v>0</v>
      </c>
      <c r="AU596" s="109">
        <v>0</v>
      </c>
      <c r="AV596" s="124"/>
      <c r="AW596" s="109">
        <v>4</v>
      </c>
      <c r="AX596" s="109">
        <v>0</v>
      </c>
      <c r="AY596" s="109">
        <v>0</v>
      </c>
      <c r="AZ596" s="109">
        <v>0</v>
      </c>
      <c r="BA596" s="109">
        <v>0</v>
      </c>
      <c r="BB596" s="109">
        <v>0</v>
      </c>
      <c r="BC596" s="109">
        <v>0</v>
      </c>
      <c r="BD596" s="109">
        <v>0</v>
      </c>
      <c r="BE596" s="109">
        <v>0</v>
      </c>
      <c r="BF596" s="109">
        <v>0</v>
      </c>
      <c r="BG596" s="109">
        <v>0</v>
      </c>
      <c r="BI596" s="176"/>
      <c r="BJ596" s="175">
        <f aca="true" t="shared" si="194" ref="BJ596:BP596">IF($D597="","",IF($D597=BJ595,"X",""))</f>
      </c>
      <c r="BK596" s="175">
        <f t="shared" si="194"/>
      </c>
      <c r="BL596" s="175">
        <f t="shared" si="194"/>
      </c>
      <c r="BM596" s="175">
        <f t="shared" si="194"/>
      </c>
      <c r="BN596" s="175">
        <f t="shared" si="194"/>
      </c>
      <c r="BO596" s="175">
        <f t="shared" si="194"/>
      </c>
      <c r="BP596" s="175">
        <f t="shared" si="194"/>
      </c>
    </row>
    <row r="597" spans="1:68" s="55" customFormat="1" ht="12.75">
      <c r="A597" s="52" t="str">
        <f>A591</f>
        <v>001</v>
      </c>
      <c r="B597" s="53">
        <f>IF(AND(C595&gt;=6,C595&lt;&gt;"",B$27&lt;&gt;""),B$27,"")</f>
      </c>
      <c r="C597" s="38">
        <f>IF(AND(C595&gt;0,C595&lt;&gt;"",C$27&lt;&gt;""),C$27,"")</f>
      </c>
      <c r="D597" s="201">
        <f>IF(AND(C595&gt;=6,B597&lt;&gt;"",C597&lt;&gt;""),CHOOSE(SUM(E597:S597)+1,"0","1","2","3","Quadra","Quina","SENA","Verifique","Verifique","Verifique","Verifique","Verifique","Verifique","Verifique","Verifique","Verifique"),"")</f>
      </c>
      <c r="E597" s="54">
        <f aca="true" t="shared" si="195" ref="E597:S597">IF(E596&lt;&gt;"",IF(SUMIF($E$27:$J$27,E596,$E$27:$J$27)=E596,1,0),0)</f>
        <v>0</v>
      </c>
      <c r="F597" s="54">
        <f t="shared" si="195"/>
        <v>0</v>
      </c>
      <c r="G597" s="54">
        <f t="shared" si="195"/>
        <v>0</v>
      </c>
      <c r="H597" s="54">
        <f t="shared" si="195"/>
        <v>0</v>
      </c>
      <c r="I597" s="54">
        <f t="shared" si="195"/>
        <v>0</v>
      </c>
      <c r="J597" s="54">
        <f t="shared" si="195"/>
        <v>0</v>
      </c>
      <c r="K597" s="54">
        <f t="shared" si="195"/>
        <v>0</v>
      </c>
      <c r="L597" s="54">
        <f t="shared" si="195"/>
        <v>0</v>
      </c>
      <c r="M597" s="54">
        <f t="shared" si="195"/>
        <v>0</v>
      </c>
      <c r="N597" s="54">
        <f t="shared" si="195"/>
        <v>0</v>
      </c>
      <c r="O597" s="54">
        <f t="shared" si="195"/>
        <v>0</v>
      </c>
      <c r="P597" s="54">
        <f t="shared" si="195"/>
        <v>0</v>
      </c>
      <c r="Q597" s="54">
        <f t="shared" si="195"/>
        <v>0</v>
      </c>
      <c r="R597" s="54">
        <f t="shared" si="195"/>
        <v>0</v>
      </c>
      <c r="S597" s="54">
        <f t="shared" si="195"/>
        <v>0</v>
      </c>
      <c r="T597" s="120"/>
      <c r="Y597" s="125">
        <v>5</v>
      </c>
      <c r="Z597" s="126">
        <v>0</v>
      </c>
      <c r="AA597" s="109">
        <f>5*IF(AND(AA595=C595,Y597=D598),1,0)</f>
        <v>0</v>
      </c>
      <c r="AB597" s="109">
        <f>15*IF(AND(AB595=C595,Y597=D598),1,0)</f>
        <v>0</v>
      </c>
      <c r="AC597" s="109">
        <f>30*IF(AND(AC595=C595,Y597=D598),1,0)</f>
        <v>0</v>
      </c>
      <c r="AD597" s="109">
        <f>50*IF(AND(AD595=C595,Y597=D598),1,0)</f>
        <v>0</v>
      </c>
      <c r="AE597" s="109">
        <f>75*IF(AND(AE595=C595,Y597=D598),1,0)</f>
        <v>0</v>
      </c>
      <c r="AF597" s="109">
        <f>105*IF(AND(AF595=C595,Y597=D598),1,0)</f>
        <v>0</v>
      </c>
      <c r="AG597" s="109">
        <f>140*IF(AND(AG595=C595,Y597=D598),1,0)</f>
        <v>0</v>
      </c>
      <c r="AH597" s="109">
        <f>180*IF(AND(AH595=C595,Y597=D598),1,0)</f>
        <v>0</v>
      </c>
      <c r="AI597" s="109">
        <f>225*IF(AND(AI595=C595,Y597=D598),1,0)</f>
        <v>0</v>
      </c>
      <c r="AJ597" s="126"/>
      <c r="AK597" s="126">
        <v>5</v>
      </c>
      <c r="AL597" s="109">
        <f>1*IF(AND(AL595=C595,AK597=D598),1,0)</f>
        <v>0</v>
      </c>
      <c r="AM597" s="109">
        <f>2*IF(AND(AM595=C595,AK597=D598),1,0)</f>
        <v>0</v>
      </c>
      <c r="AN597" s="109">
        <f>3*IF(AND(AN595=C595,AK597=D598),1,0)</f>
        <v>0</v>
      </c>
      <c r="AO597" s="109">
        <f>4*IF(AND(AO595=C595,AK597=D598),1,0)</f>
        <v>0</v>
      </c>
      <c r="AP597" s="109">
        <f>5*IF(AND(AP595=C595,AK597=D598),1,0)</f>
        <v>0</v>
      </c>
      <c r="AQ597" s="109">
        <f>6*IF(AND(AQ595=C595,AK597=D598),1,0)</f>
        <v>0</v>
      </c>
      <c r="AR597" s="109">
        <f>7*IF(AND(AR595=C595,AK597=D598),1,0)</f>
        <v>0</v>
      </c>
      <c r="AS597" s="109">
        <f>8*IF(AND(AS595=C595,AK597=D598),1,0)</f>
        <v>0</v>
      </c>
      <c r="AT597" s="109">
        <f>9*IF(AND(AT595=C595,AK597=D598),1,0)</f>
        <v>0</v>
      </c>
      <c r="AU597" s="109">
        <f>10*IF(AND(AU595=C595,AK597=D598),1,0)</f>
        <v>0</v>
      </c>
      <c r="AV597" s="126"/>
      <c r="AW597" s="126">
        <v>5</v>
      </c>
      <c r="AX597" s="109">
        <v>0</v>
      </c>
      <c r="AY597" s="109">
        <v>0</v>
      </c>
      <c r="AZ597" s="109">
        <v>0</v>
      </c>
      <c r="BA597" s="109">
        <v>0</v>
      </c>
      <c r="BB597" s="109">
        <v>0</v>
      </c>
      <c r="BC597" s="109">
        <v>0</v>
      </c>
      <c r="BD597" s="109">
        <v>0</v>
      </c>
      <c r="BE597" s="109">
        <v>0</v>
      </c>
      <c r="BF597" s="109">
        <v>0</v>
      </c>
      <c r="BG597" s="109">
        <v>0</v>
      </c>
      <c r="BI597" s="176"/>
      <c r="BJ597" s="176"/>
      <c r="BK597" s="176"/>
      <c r="BL597" s="176"/>
      <c r="BM597" s="176"/>
      <c r="BN597" s="176"/>
      <c r="BO597" s="176"/>
      <c r="BP597" s="176"/>
    </row>
    <row r="598" spans="1:59" ht="15">
      <c r="A598" s="56"/>
      <c r="B598" s="206" t="s">
        <v>62</v>
      </c>
      <c r="C598" s="208">
        <f>C592+1</f>
        <v>95</v>
      </c>
      <c r="D598" s="129">
        <f>SUM(E597:S597)</f>
        <v>0</v>
      </c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17"/>
      <c r="U598" s="82"/>
      <c r="V598" s="117"/>
      <c r="W598" s="117"/>
      <c r="Y598" s="122">
        <v>6</v>
      </c>
      <c r="Z598" s="108">
        <v>0</v>
      </c>
      <c r="AA598" s="109">
        <v>0</v>
      </c>
      <c r="AB598" s="109">
        <f>15*IF(AND(AB595=C595,Y598=D598),1,0)</f>
        <v>0</v>
      </c>
      <c r="AC598" s="109">
        <f>45*IF(AND(AC595=C595,Y598=D598),1,0)</f>
        <v>0</v>
      </c>
      <c r="AD598" s="109">
        <f>90*IF(AND(AD595=C595,Y598=D598),1,0)</f>
        <v>0</v>
      </c>
      <c r="AE598" s="109">
        <f>150*IF(AND(AE595=C595,Y598=D598),1,0)</f>
        <v>0</v>
      </c>
      <c r="AF598" s="109">
        <f>225*IF(AND(AF595=C595,Y598=D598),1,0)</f>
        <v>0</v>
      </c>
      <c r="AG598" s="109">
        <f>315*IF(AND(AG595=C595,Y598=D598),1,0)</f>
        <v>0</v>
      </c>
      <c r="AH598" s="109">
        <f>420*IF(AND(AH595=C595,Y598=D598),1,0)</f>
        <v>0</v>
      </c>
      <c r="AI598" s="109">
        <f>540*IF(AND(AI595=C595,Y598=D598),1,0)</f>
        <v>0</v>
      </c>
      <c r="AJ598" s="108"/>
      <c r="AK598" s="108">
        <v>6</v>
      </c>
      <c r="AL598" s="108">
        <v>0</v>
      </c>
      <c r="AM598" s="109">
        <f>6*IF(AND(AM595=C595,AK598=D598),1,0)</f>
        <v>0</v>
      </c>
      <c r="AN598" s="109">
        <f>12*IF(AND(AN595=C595,AK598=D598),1,0)</f>
        <v>0</v>
      </c>
      <c r="AO598" s="109">
        <f>18*IF(AND(AO595=C595,AK598=D598),1,0)</f>
        <v>0</v>
      </c>
      <c r="AP598" s="109">
        <f>24*IF(AND(AP595=C595,AK598=D598),1,0)</f>
        <v>0</v>
      </c>
      <c r="AQ598" s="109">
        <f>30*IF(AND(AQ595=C595,AK598=D598),1,0)</f>
        <v>0</v>
      </c>
      <c r="AR598" s="109">
        <f>36*IF(AND(AR595=C595,AK598=D598),1,0)</f>
        <v>0</v>
      </c>
      <c r="AS598" s="109">
        <f>42*IF(AND(AS595=C595,AK598=D598),1,0)</f>
        <v>0</v>
      </c>
      <c r="AT598" s="109">
        <f>48*IF(AND(AT595=C595,AK598=D598),1,0)</f>
        <v>0</v>
      </c>
      <c r="AU598" s="109">
        <f>54*IF(AND(AU595=C595,AK598=D598),1,0)</f>
        <v>0</v>
      </c>
      <c r="AV598" s="108"/>
      <c r="AW598" s="108">
        <v>6</v>
      </c>
      <c r="AX598" s="109">
        <f>1*IF(AND(AX595=C595,AW598=D598),1,0)</f>
        <v>0</v>
      </c>
      <c r="AY598" s="109">
        <f>1*IF(AND(AY595=C595,AW598=D598),1,0)</f>
        <v>0</v>
      </c>
      <c r="AZ598" s="109">
        <f>1*IF(AND(AZ595=C595,AW598=D598),1,0)</f>
        <v>0</v>
      </c>
      <c r="BA598" s="109">
        <f>1*IF(AND(BA595=C595,AW598=D598),1,0)</f>
        <v>0</v>
      </c>
      <c r="BB598" s="109">
        <f>1*IF(AND(BB595=C595,AW598=D598),1,0)</f>
        <v>0</v>
      </c>
      <c r="BC598" s="109">
        <f>1*IF(AND(BC595=C595,AW598=D598),1,0)</f>
        <v>0</v>
      </c>
      <c r="BD598" s="109">
        <f>1*IF(AND(BD595=C595,AW598=D598),1,0)</f>
        <v>0</v>
      </c>
      <c r="BE598" s="109">
        <f>1*IF(AND(BE595=C595,AW598=D598),1,0)</f>
        <v>0</v>
      </c>
      <c r="BF598" s="109">
        <f>1*IF(AND(BF595=C595,AW598=D598),1,0)</f>
        <v>0</v>
      </c>
      <c r="BG598" s="109">
        <f>1*IF(AND(BG595=C595,AW598=D598),1,0)</f>
        <v>0</v>
      </c>
    </row>
    <row r="599" spans="1:57" ht="12.75">
      <c r="A599" s="30"/>
      <c r="B599" s="31"/>
      <c r="T599" s="32"/>
      <c r="W599" s="92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I599" s="106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U599" s="80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</row>
    <row r="600" spans="1:20" ht="12.75">
      <c r="A600" s="30"/>
      <c r="B600" s="31"/>
      <c r="C600" s="41"/>
      <c r="D600" s="104"/>
      <c r="E600" s="41"/>
      <c r="F600" s="41"/>
      <c r="G600" s="41"/>
      <c r="T600" s="32"/>
    </row>
    <row r="601" spans="1:68" s="47" customFormat="1" ht="23.25">
      <c r="A601" s="42"/>
      <c r="B601" s="43">
        <f>IF(COUNTIF(E602:S602,"&gt;0")&gt;=6,"Cartão com","")</f>
      </c>
      <c r="C601" s="44">
        <f>IF(COUNTIF(E602:S602,"&gt;0")&gt;=6,COUNTIF(E602:S602,"&gt;0"),"")</f>
      </c>
      <c r="D601" s="102">
        <f>IF(COUNTIF(E602:S602,"&gt;0")&gt;=6,"dezenas","")</f>
      </c>
      <c r="E601" s="45">
        <v>1</v>
      </c>
      <c r="F601" s="46">
        <v>2</v>
      </c>
      <c r="G601" s="46">
        <v>3</v>
      </c>
      <c r="H601" s="45">
        <v>4</v>
      </c>
      <c r="I601" s="45">
        <v>5</v>
      </c>
      <c r="J601" s="45">
        <v>6</v>
      </c>
      <c r="K601" s="45">
        <v>7</v>
      </c>
      <c r="L601" s="45">
        <v>8</v>
      </c>
      <c r="M601" s="45">
        <v>9</v>
      </c>
      <c r="N601" s="45">
        <v>10</v>
      </c>
      <c r="O601" s="45">
        <v>11</v>
      </c>
      <c r="P601" s="45">
        <v>12</v>
      </c>
      <c r="Q601" s="45">
        <v>13</v>
      </c>
      <c r="R601" s="45">
        <v>14</v>
      </c>
      <c r="S601" s="45">
        <v>15</v>
      </c>
      <c r="T601" s="118"/>
      <c r="U601" s="128" t="s">
        <v>23</v>
      </c>
      <c r="V601" s="128" t="s">
        <v>24</v>
      </c>
      <c r="W601" s="128" t="s">
        <v>25</v>
      </c>
      <c r="Y601" s="121" t="s">
        <v>32</v>
      </c>
      <c r="Z601" s="122">
        <v>6</v>
      </c>
      <c r="AA601" s="122">
        <v>7</v>
      </c>
      <c r="AB601" s="122">
        <v>8</v>
      </c>
      <c r="AC601" s="122">
        <v>9</v>
      </c>
      <c r="AD601" s="122">
        <v>10</v>
      </c>
      <c r="AE601" s="122">
        <v>11</v>
      </c>
      <c r="AF601" s="122">
        <v>12</v>
      </c>
      <c r="AG601" s="122">
        <v>13</v>
      </c>
      <c r="AH601" s="122">
        <v>14</v>
      </c>
      <c r="AI601" s="122">
        <v>15</v>
      </c>
      <c r="AJ601" s="123"/>
      <c r="AK601" s="121" t="s">
        <v>33</v>
      </c>
      <c r="AL601" s="108">
        <v>6</v>
      </c>
      <c r="AM601" s="108">
        <v>7</v>
      </c>
      <c r="AN601" s="108">
        <v>8</v>
      </c>
      <c r="AO601" s="108">
        <v>9</v>
      </c>
      <c r="AP601" s="108">
        <v>10</v>
      </c>
      <c r="AQ601" s="108">
        <v>11</v>
      </c>
      <c r="AR601" s="108">
        <v>12</v>
      </c>
      <c r="AS601" s="108">
        <v>13</v>
      </c>
      <c r="AT601" s="108">
        <v>14</v>
      </c>
      <c r="AU601" s="108">
        <v>15</v>
      </c>
      <c r="AV601" s="123"/>
      <c r="AW601" s="121" t="s">
        <v>34</v>
      </c>
      <c r="AX601" s="108">
        <v>6</v>
      </c>
      <c r="AY601" s="108">
        <v>7</v>
      </c>
      <c r="AZ601" s="108">
        <v>8</v>
      </c>
      <c r="BA601" s="108">
        <v>9</v>
      </c>
      <c r="BB601" s="108">
        <v>10</v>
      </c>
      <c r="BC601" s="108">
        <v>11</v>
      </c>
      <c r="BD601" s="108">
        <v>12</v>
      </c>
      <c r="BE601" s="108">
        <v>13</v>
      </c>
      <c r="BF601" s="108">
        <v>14</v>
      </c>
      <c r="BG601" s="108">
        <v>15</v>
      </c>
      <c r="BI601" s="174" t="s">
        <v>54</v>
      </c>
      <c r="BJ601" s="226" t="s">
        <v>69</v>
      </c>
      <c r="BK601" s="226" t="s">
        <v>70</v>
      </c>
      <c r="BL601" s="226" t="s">
        <v>71</v>
      </c>
      <c r="BM601" s="226" t="s">
        <v>72</v>
      </c>
      <c r="BN601" s="226" t="s">
        <v>57</v>
      </c>
      <c r="BO601" s="226" t="s">
        <v>58</v>
      </c>
      <c r="BP601" s="226" t="s">
        <v>25</v>
      </c>
    </row>
    <row r="602" spans="1:68" s="51" customFormat="1" ht="18">
      <c r="A602" s="48" t="str">
        <f>A596</f>
        <v>Grupo</v>
      </c>
      <c r="B602" s="49" t="s">
        <v>12</v>
      </c>
      <c r="C602" s="50" t="s">
        <v>2</v>
      </c>
      <c r="D602" s="97" t="s">
        <v>15</v>
      </c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119"/>
      <c r="U602" s="127">
        <f>SUM(Z602:AI604)</f>
        <v>0</v>
      </c>
      <c r="V602" s="127">
        <f>SUM(AL602:AU604)</f>
        <v>0</v>
      </c>
      <c r="W602" s="127">
        <f>SUM(AX602:BG604)</f>
        <v>0</v>
      </c>
      <c r="Y602" s="122">
        <v>4</v>
      </c>
      <c r="Z602" s="109">
        <f>1*IF(AND(Z601=C601,Y602=D604),1,0)</f>
        <v>0</v>
      </c>
      <c r="AA602" s="109">
        <f>3*IF(AND(AA601=C601,Y602=D604),1,0)</f>
        <v>0</v>
      </c>
      <c r="AB602" s="109">
        <f>6*IF(AND(AB601=C601,Y602=D604),1,0)</f>
        <v>0</v>
      </c>
      <c r="AC602" s="109">
        <f>10*IF(AND(AC601=C601,Y602=D604),1,0)</f>
        <v>0</v>
      </c>
      <c r="AD602" s="109">
        <f>15*IF(AND(AD601=C601,Y602=D604),1,0)</f>
        <v>0</v>
      </c>
      <c r="AE602" s="109">
        <f>21*IF(AND(AE601=C601,Y602=D604),1,0)</f>
        <v>0</v>
      </c>
      <c r="AF602" s="109">
        <f>28*IF(AND(AF601=C601,Y602=D604),1,0)</f>
        <v>0</v>
      </c>
      <c r="AG602" s="109">
        <f>36*IF(AND(AG601=C601,Y602=D604),1,0)</f>
        <v>0</v>
      </c>
      <c r="AH602" s="109">
        <f>45*IF(AND(AH601=C601,Y602=D604),1,0)</f>
        <v>0</v>
      </c>
      <c r="AI602" s="109">
        <f>55*IF(AND(AI601=C601,Y602=D604),1,0)</f>
        <v>0</v>
      </c>
      <c r="AJ602" s="124"/>
      <c r="AK602" s="109">
        <v>4</v>
      </c>
      <c r="AL602" s="109">
        <v>0</v>
      </c>
      <c r="AM602" s="109">
        <v>0</v>
      </c>
      <c r="AN602" s="109">
        <v>0</v>
      </c>
      <c r="AO602" s="109">
        <v>0</v>
      </c>
      <c r="AP602" s="109">
        <v>0</v>
      </c>
      <c r="AQ602" s="109">
        <v>0</v>
      </c>
      <c r="AR602" s="109">
        <v>0</v>
      </c>
      <c r="AS602" s="109">
        <v>0</v>
      </c>
      <c r="AT602" s="109">
        <v>0</v>
      </c>
      <c r="AU602" s="109">
        <v>0</v>
      </c>
      <c r="AV602" s="124"/>
      <c r="AW602" s="109">
        <v>4</v>
      </c>
      <c r="AX602" s="109">
        <v>0</v>
      </c>
      <c r="AY602" s="109">
        <v>0</v>
      </c>
      <c r="AZ602" s="109">
        <v>0</v>
      </c>
      <c r="BA602" s="109">
        <v>0</v>
      </c>
      <c r="BB602" s="109">
        <v>0</v>
      </c>
      <c r="BC602" s="109">
        <v>0</v>
      </c>
      <c r="BD602" s="109">
        <v>0</v>
      </c>
      <c r="BE602" s="109">
        <v>0</v>
      </c>
      <c r="BF602" s="109">
        <v>0</v>
      </c>
      <c r="BG602" s="109">
        <v>0</v>
      </c>
      <c r="BI602" s="176"/>
      <c r="BJ602" s="175">
        <f aca="true" t="shared" si="196" ref="BJ602:BP602">IF($D603="","",IF($D603=BJ601,"X",""))</f>
      </c>
      <c r="BK602" s="175">
        <f t="shared" si="196"/>
      </c>
      <c r="BL602" s="175">
        <f t="shared" si="196"/>
      </c>
      <c r="BM602" s="175">
        <f t="shared" si="196"/>
      </c>
      <c r="BN602" s="175">
        <f t="shared" si="196"/>
      </c>
      <c r="BO602" s="175">
        <f t="shared" si="196"/>
      </c>
      <c r="BP602" s="175">
        <f t="shared" si="196"/>
      </c>
    </row>
    <row r="603" spans="1:68" s="55" customFormat="1" ht="12.75">
      <c r="A603" s="52" t="str">
        <f>A597</f>
        <v>001</v>
      </c>
      <c r="B603" s="53">
        <f>IF(AND(C601&gt;=6,C601&lt;&gt;"",B$27&lt;&gt;""),B$27,"")</f>
      </c>
      <c r="C603" s="38">
        <f>IF(AND(C601&gt;0,C601&lt;&gt;"",C$27&lt;&gt;""),C$27,"")</f>
      </c>
      <c r="D603" s="201">
        <f>IF(AND(C601&gt;=6,B603&lt;&gt;"",C603&lt;&gt;""),CHOOSE(SUM(E603:S603)+1,"0","1","2","3","Quadra","Quina","SENA","Verifique","Verifique","Verifique","Verifique","Verifique","Verifique","Verifique","Verifique","Verifique"),"")</f>
      </c>
      <c r="E603" s="54">
        <f aca="true" t="shared" si="197" ref="E603:S603">IF(E602&lt;&gt;"",IF(SUMIF($E$27:$J$27,E602,$E$27:$J$27)=E602,1,0),0)</f>
        <v>0</v>
      </c>
      <c r="F603" s="54">
        <f t="shared" si="197"/>
        <v>0</v>
      </c>
      <c r="G603" s="54">
        <f t="shared" si="197"/>
        <v>0</v>
      </c>
      <c r="H603" s="54">
        <f t="shared" si="197"/>
        <v>0</v>
      </c>
      <c r="I603" s="54">
        <f t="shared" si="197"/>
        <v>0</v>
      </c>
      <c r="J603" s="54">
        <f t="shared" si="197"/>
        <v>0</v>
      </c>
      <c r="K603" s="54">
        <f t="shared" si="197"/>
        <v>0</v>
      </c>
      <c r="L603" s="54">
        <f t="shared" si="197"/>
        <v>0</v>
      </c>
      <c r="M603" s="54">
        <f t="shared" si="197"/>
        <v>0</v>
      </c>
      <c r="N603" s="54">
        <f t="shared" si="197"/>
        <v>0</v>
      </c>
      <c r="O603" s="54">
        <f t="shared" si="197"/>
        <v>0</v>
      </c>
      <c r="P603" s="54">
        <f t="shared" si="197"/>
        <v>0</v>
      </c>
      <c r="Q603" s="54">
        <f t="shared" si="197"/>
        <v>0</v>
      </c>
      <c r="R603" s="54">
        <f t="shared" si="197"/>
        <v>0</v>
      </c>
      <c r="S603" s="54">
        <f t="shared" si="197"/>
        <v>0</v>
      </c>
      <c r="T603" s="120"/>
      <c r="Y603" s="125">
        <v>5</v>
      </c>
      <c r="Z603" s="126">
        <v>0</v>
      </c>
      <c r="AA603" s="109">
        <f>5*IF(AND(AA601=C601,Y603=D604),1,0)</f>
        <v>0</v>
      </c>
      <c r="AB603" s="109">
        <f>15*IF(AND(AB601=C601,Y603=D604),1,0)</f>
        <v>0</v>
      </c>
      <c r="AC603" s="109">
        <f>30*IF(AND(AC601=C601,Y603=D604),1,0)</f>
        <v>0</v>
      </c>
      <c r="AD603" s="109">
        <f>50*IF(AND(AD601=C601,Y603=D604),1,0)</f>
        <v>0</v>
      </c>
      <c r="AE603" s="109">
        <f>75*IF(AND(AE601=C601,Y603=D604),1,0)</f>
        <v>0</v>
      </c>
      <c r="AF603" s="109">
        <f>105*IF(AND(AF601=C601,Y603=D604),1,0)</f>
        <v>0</v>
      </c>
      <c r="AG603" s="109">
        <f>140*IF(AND(AG601=C601,Y603=D604),1,0)</f>
        <v>0</v>
      </c>
      <c r="AH603" s="109">
        <f>180*IF(AND(AH601=C601,Y603=D604),1,0)</f>
        <v>0</v>
      </c>
      <c r="AI603" s="109">
        <f>225*IF(AND(AI601=C601,Y603=D604),1,0)</f>
        <v>0</v>
      </c>
      <c r="AJ603" s="126"/>
      <c r="AK603" s="126">
        <v>5</v>
      </c>
      <c r="AL603" s="109">
        <f>1*IF(AND(AL601=C601,AK603=D604),1,0)</f>
        <v>0</v>
      </c>
      <c r="AM603" s="109">
        <f>2*IF(AND(AM601=C601,AK603=D604),1,0)</f>
        <v>0</v>
      </c>
      <c r="AN603" s="109">
        <f>3*IF(AND(AN601=C601,AK603=D604),1,0)</f>
        <v>0</v>
      </c>
      <c r="AO603" s="109">
        <f>4*IF(AND(AO601=C601,AK603=D604),1,0)</f>
        <v>0</v>
      </c>
      <c r="AP603" s="109">
        <f>5*IF(AND(AP601=C601,AK603=D604),1,0)</f>
        <v>0</v>
      </c>
      <c r="AQ603" s="109">
        <f>6*IF(AND(AQ601=C601,AK603=D604),1,0)</f>
        <v>0</v>
      </c>
      <c r="AR603" s="109">
        <f>7*IF(AND(AR601=C601,AK603=D604),1,0)</f>
        <v>0</v>
      </c>
      <c r="AS603" s="109">
        <f>8*IF(AND(AS601=C601,AK603=D604),1,0)</f>
        <v>0</v>
      </c>
      <c r="AT603" s="109">
        <f>9*IF(AND(AT601=C601,AK603=D604),1,0)</f>
        <v>0</v>
      </c>
      <c r="AU603" s="109">
        <f>10*IF(AND(AU601=C601,AK603=D604),1,0)</f>
        <v>0</v>
      </c>
      <c r="AV603" s="126"/>
      <c r="AW603" s="126">
        <v>5</v>
      </c>
      <c r="AX603" s="109">
        <v>0</v>
      </c>
      <c r="AY603" s="109">
        <v>0</v>
      </c>
      <c r="AZ603" s="109">
        <v>0</v>
      </c>
      <c r="BA603" s="109">
        <v>0</v>
      </c>
      <c r="BB603" s="109">
        <v>0</v>
      </c>
      <c r="BC603" s="109">
        <v>0</v>
      </c>
      <c r="BD603" s="109">
        <v>0</v>
      </c>
      <c r="BE603" s="109">
        <v>0</v>
      </c>
      <c r="BF603" s="109">
        <v>0</v>
      </c>
      <c r="BG603" s="109">
        <v>0</v>
      </c>
      <c r="BI603" s="176"/>
      <c r="BJ603" s="176"/>
      <c r="BK603" s="176"/>
      <c r="BL603" s="176"/>
      <c r="BM603" s="176"/>
      <c r="BN603" s="176"/>
      <c r="BO603" s="176"/>
      <c r="BP603" s="176"/>
    </row>
    <row r="604" spans="1:59" ht="15">
      <c r="A604" s="56"/>
      <c r="B604" s="206" t="s">
        <v>62</v>
      </c>
      <c r="C604" s="208">
        <f>C598+1</f>
        <v>96</v>
      </c>
      <c r="D604" s="129">
        <f>SUM(E603:S603)</f>
        <v>0</v>
      </c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17"/>
      <c r="U604" s="82"/>
      <c r="V604" s="117"/>
      <c r="W604" s="117"/>
      <c r="Y604" s="122">
        <v>6</v>
      </c>
      <c r="Z604" s="108">
        <v>0</v>
      </c>
      <c r="AA604" s="109">
        <v>0</v>
      </c>
      <c r="AB604" s="109">
        <f>15*IF(AND(AB601=C601,Y604=D604),1,0)</f>
        <v>0</v>
      </c>
      <c r="AC604" s="109">
        <f>45*IF(AND(AC601=C601,Y604=D604),1,0)</f>
        <v>0</v>
      </c>
      <c r="AD604" s="109">
        <f>90*IF(AND(AD601=C601,Y604=D604),1,0)</f>
        <v>0</v>
      </c>
      <c r="AE604" s="109">
        <f>150*IF(AND(AE601=C601,Y604=D604),1,0)</f>
        <v>0</v>
      </c>
      <c r="AF604" s="109">
        <f>225*IF(AND(AF601=C601,Y604=D604),1,0)</f>
        <v>0</v>
      </c>
      <c r="AG604" s="109">
        <f>315*IF(AND(AG601=C601,Y604=D604),1,0)</f>
        <v>0</v>
      </c>
      <c r="AH604" s="109">
        <f>420*IF(AND(AH601=C601,Y604=D604),1,0)</f>
        <v>0</v>
      </c>
      <c r="AI604" s="109">
        <f>540*IF(AND(AI601=C601,Y604=D604),1,0)</f>
        <v>0</v>
      </c>
      <c r="AJ604" s="108"/>
      <c r="AK604" s="108">
        <v>6</v>
      </c>
      <c r="AL604" s="108">
        <v>0</v>
      </c>
      <c r="AM604" s="109">
        <f>6*IF(AND(AM601=C601,AK604=D604),1,0)</f>
        <v>0</v>
      </c>
      <c r="AN604" s="109">
        <f>12*IF(AND(AN601=C601,AK604=D604),1,0)</f>
        <v>0</v>
      </c>
      <c r="AO604" s="109">
        <f>18*IF(AND(AO601=C601,AK604=D604),1,0)</f>
        <v>0</v>
      </c>
      <c r="AP604" s="109">
        <f>24*IF(AND(AP601=C601,AK604=D604),1,0)</f>
        <v>0</v>
      </c>
      <c r="AQ604" s="109">
        <f>30*IF(AND(AQ601=C601,AK604=D604),1,0)</f>
        <v>0</v>
      </c>
      <c r="AR604" s="109">
        <f>36*IF(AND(AR601=C601,AK604=D604),1,0)</f>
        <v>0</v>
      </c>
      <c r="AS604" s="109">
        <f>42*IF(AND(AS601=C601,AK604=D604),1,0)</f>
        <v>0</v>
      </c>
      <c r="AT604" s="109">
        <f>48*IF(AND(AT601=C601,AK604=D604),1,0)</f>
        <v>0</v>
      </c>
      <c r="AU604" s="109">
        <f>54*IF(AND(AU601=C601,AK604=D604),1,0)</f>
        <v>0</v>
      </c>
      <c r="AV604" s="108"/>
      <c r="AW604" s="108">
        <v>6</v>
      </c>
      <c r="AX604" s="109">
        <f>1*IF(AND(AX601=C601,AW604=D604),1,0)</f>
        <v>0</v>
      </c>
      <c r="AY604" s="109">
        <f>1*IF(AND(AY601=C601,AW604=D604),1,0)</f>
        <v>0</v>
      </c>
      <c r="AZ604" s="109">
        <f>1*IF(AND(AZ601=C601,AW604=D604),1,0)</f>
        <v>0</v>
      </c>
      <c r="BA604" s="109">
        <f>1*IF(AND(BA601=C601,AW604=D604),1,0)</f>
        <v>0</v>
      </c>
      <c r="BB604" s="109">
        <f>1*IF(AND(BB601=C601,AW604=D604),1,0)</f>
        <v>0</v>
      </c>
      <c r="BC604" s="109">
        <f>1*IF(AND(BC601=C601,AW604=D604),1,0)</f>
        <v>0</v>
      </c>
      <c r="BD604" s="109">
        <f>1*IF(AND(BD601=C601,AW604=D604),1,0)</f>
        <v>0</v>
      </c>
      <c r="BE604" s="109">
        <f>1*IF(AND(BE601=C601,AW604=D604),1,0)</f>
        <v>0</v>
      </c>
      <c r="BF604" s="109">
        <f>1*IF(AND(BF601=C601,AW604=D604),1,0)</f>
        <v>0</v>
      </c>
      <c r="BG604" s="109">
        <f>1*IF(AND(BG601=C601,AW604=D604),1,0)</f>
        <v>0</v>
      </c>
    </row>
    <row r="605" spans="1:57" ht="12.75">
      <c r="A605" s="30"/>
      <c r="B605" s="31"/>
      <c r="T605" s="32"/>
      <c r="W605" s="92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I605" s="106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U605" s="80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</row>
    <row r="606" spans="1:20" ht="12.75">
      <c r="A606" s="30"/>
      <c r="B606" s="31"/>
      <c r="C606" s="41"/>
      <c r="D606" s="104"/>
      <c r="E606" s="41"/>
      <c r="F606" s="41"/>
      <c r="G606" s="41"/>
      <c r="T606" s="32"/>
    </row>
    <row r="607" spans="1:68" s="47" customFormat="1" ht="23.25">
      <c r="A607" s="42"/>
      <c r="B607" s="43">
        <f>IF(COUNTIF(E608:S608,"&gt;0")&gt;=6,"Cartão com","")</f>
      </c>
      <c r="C607" s="44">
        <f>IF(COUNTIF(E608:S608,"&gt;0")&gt;=6,COUNTIF(E608:S608,"&gt;0"),"")</f>
      </c>
      <c r="D607" s="102">
        <f>IF(COUNTIF(E608:S608,"&gt;0")&gt;=6,"dezenas","")</f>
      </c>
      <c r="E607" s="45">
        <v>1</v>
      </c>
      <c r="F607" s="46">
        <v>2</v>
      </c>
      <c r="G607" s="46">
        <v>3</v>
      </c>
      <c r="H607" s="45">
        <v>4</v>
      </c>
      <c r="I607" s="45">
        <v>5</v>
      </c>
      <c r="J607" s="45">
        <v>6</v>
      </c>
      <c r="K607" s="45">
        <v>7</v>
      </c>
      <c r="L607" s="45">
        <v>8</v>
      </c>
      <c r="M607" s="45">
        <v>9</v>
      </c>
      <c r="N607" s="45">
        <v>10</v>
      </c>
      <c r="O607" s="45">
        <v>11</v>
      </c>
      <c r="P607" s="45">
        <v>12</v>
      </c>
      <c r="Q607" s="45">
        <v>13</v>
      </c>
      <c r="R607" s="45">
        <v>14</v>
      </c>
      <c r="S607" s="45">
        <v>15</v>
      </c>
      <c r="T607" s="118"/>
      <c r="U607" s="128" t="s">
        <v>23</v>
      </c>
      <c r="V607" s="128" t="s">
        <v>24</v>
      </c>
      <c r="W607" s="128" t="s">
        <v>25</v>
      </c>
      <c r="Y607" s="121" t="s">
        <v>32</v>
      </c>
      <c r="Z607" s="122">
        <v>6</v>
      </c>
      <c r="AA607" s="122">
        <v>7</v>
      </c>
      <c r="AB607" s="122">
        <v>8</v>
      </c>
      <c r="AC607" s="122">
        <v>9</v>
      </c>
      <c r="AD607" s="122">
        <v>10</v>
      </c>
      <c r="AE607" s="122">
        <v>11</v>
      </c>
      <c r="AF607" s="122">
        <v>12</v>
      </c>
      <c r="AG607" s="122">
        <v>13</v>
      </c>
      <c r="AH607" s="122">
        <v>14</v>
      </c>
      <c r="AI607" s="122">
        <v>15</v>
      </c>
      <c r="AJ607" s="123"/>
      <c r="AK607" s="121" t="s">
        <v>33</v>
      </c>
      <c r="AL607" s="108">
        <v>6</v>
      </c>
      <c r="AM607" s="108">
        <v>7</v>
      </c>
      <c r="AN607" s="108">
        <v>8</v>
      </c>
      <c r="AO607" s="108">
        <v>9</v>
      </c>
      <c r="AP607" s="108">
        <v>10</v>
      </c>
      <c r="AQ607" s="108">
        <v>11</v>
      </c>
      <c r="AR607" s="108">
        <v>12</v>
      </c>
      <c r="AS607" s="108">
        <v>13</v>
      </c>
      <c r="AT607" s="108">
        <v>14</v>
      </c>
      <c r="AU607" s="108">
        <v>15</v>
      </c>
      <c r="AV607" s="123"/>
      <c r="AW607" s="121" t="s">
        <v>34</v>
      </c>
      <c r="AX607" s="108">
        <v>6</v>
      </c>
      <c r="AY607" s="108">
        <v>7</v>
      </c>
      <c r="AZ607" s="108">
        <v>8</v>
      </c>
      <c r="BA607" s="108">
        <v>9</v>
      </c>
      <c r="BB607" s="108">
        <v>10</v>
      </c>
      <c r="BC607" s="108">
        <v>11</v>
      </c>
      <c r="BD607" s="108">
        <v>12</v>
      </c>
      <c r="BE607" s="108">
        <v>13</v>
      </c>
      <c r="BF607" s="108">
        <v>14</v>
      </c>
      <c r="BG607" s="108">
        <v>15</v>
      </c>
      <c r="BI607" s="174" t="s">
        <v>54</v>
      </c>
      <c r="BJ607" s="226" t="s">
        <v>69</v>
      </c>
      <c r="BK607" s="226" t="s">
        <v>70</v>
      </c>
      <c r="BL607" s="226" t="s">
        <v>71</v>
      </c>
      <c r="BM607" s="226" t="s">
        <v>72</v>
      </c>
      <c r="BN607" s="226" t="s">
        <v>57</v>
      </c>
      <c r="BO607" s="226" t="s">
        <v>58</v>
      </c>
      <c r="BP607" s="226" t="s">
        <v>25</v>
      </c>
    </row>
    <row r="608" spans="1:68" s="51" customFormat="1" ht="18">
      <c r="A608" s="48" t="str">
        <f>A602</f>
        <v>Grupo</v>
      </c>
      <c r="B608" s="49" t="s">
        <v>12</v>
      </c>
      <c r="C608" s="50" t="s">
        <v>2</v>
      </c>
      <c r="D608" s="97" t="s">
        <v>15</v>
      </c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119"/>
      <c r="U608" s="127">
        <f>SUM(Z608:AI610)</f>
        <v>0</v>
      </c>
      <c r="V608" s="127">
        <f>SUM(AL608:AU610)</f>
        <v>0</v>
      </c>
      <c r="W608" s="127">
        <f>SUM(AX608:BG610)</f>
        <v>0</v>
      </c>
      <c r="Y608" s="122">
        <v>4</v>
      </c>
      <c r="Z608" s="109">
        <f>1*IF(AND(Z607=C607,Y608=D610),1,0)</f>
        <v>0</v>
      </c>
      <c r="AA608" s="109">
        <f>3*IF(AND(AA607=C607,Y608=D610),1,0)</f>
        <v>0</v>
      </c>
      <c r="AB608" s="109">
        <f>6*IF(AND(AB607=C607,Y608=D610),1,0)</f>
        <v>0</v>
      </c>
      <c r="AC608" s="109">
        <f>10*IF(AND(AC607=C607,Y608=D610),1,0)</f>
        <v>0</v>
      </c>
      <c r="AD608" s="109">
        <f>15*IF(AND(AD607=C607,Y608=D610),1,0)</f>
        <v>0</v>
      </c>
      <c r="AE608" s="109">
        <f>21*IF(AND(AE607=C607,Y608=D610),1,0)</f>
        <v>0</v>
      </c>
      <c r="AF608" s="109">
        <f>28*IF(AND(AF607=C607,Y608=D610),1,0)</f>
        <v>0</v>
      </c>
      <c r="AG608" s="109">
        <f>36*IF(AND(AG607=C607,Y608=D610),1,0)</f>
        <v>0</v>
      </c>
      <c r="AH608" s="109">
        <f>45*IF(AND(AH607=C607,Y608=D610),1,0)</f>
        <v>0</v>
      </c>
      <c r="AI608" s="109">
        <f>55*IF(AND(AI607=C607,Y608=D610),1,0)</f>
        <v>0</v>
      </c>
      <c r="AJ608" s="124"/>
      <c r="AK608" s="109">
        <v>4</v>
      </c>
      <c r="AL608" s="109">
        <v>0</v>
      </c>
      <c r="AM608" s="109">
        <v>0</v>
      </c>
      <c r="AN608" s="109">
        <v>0</v>
      </c>
      <c r="AO608" s="109">
        <v>0</v>
      </c>
      <c r="AP608" s="109">
        <v>0</v>
      </c>
      <c r="AQ608" s="109">
        <v>0</v>
      </c>
      <c r="AR608" s="109">
        <v>0</v>
      </c>
      <c r="AS608" s="109">
        <v>0</v>
      </c>
      <c r="AT608" s="109">
        <v>0</v>
      </c>
      <c r="AU608" s="109">
        <v>0</v>
      </c>
      <c r="AV608" s="124"/>
      <c r="AW608" s="109">
        <v>4</v>
      </c>
      <c r="AX608" s="109">
        <v>0</v>
      </c>
      <c r="AY608" s="109">
        <v>0</v>
      </c>
      <c r="AZ608" s="109">
        <v>0</v>
      </c>
      <c r="BA608" s="109">
        <v>0</v>
      </c>
      <c r="BB608" s="109">
        <v>0</v>
      </c>
      <c r="BC608" s="109">
        <v>0</v>
      </c>
      <c r="BD608" s="109">
        <v>0</v>
      </c>
      <c r="BE608" s="109">
        <v>0</v>
      </c>
      <c r="BF608" s="109">
        <v>0</v>
      </c>
      <c r="BG608" s="109">
        <v>0</v>
      </c>
      <c r="BI608" s="176"/>
      <c r="BJ608" s="175">
        <f aca="true" t="shared" si="198" ref="BJ608:BP608">IF($D609="","",IF($D609=BJ607,"X",""))</f>
      </c>
      <c r="BK608" s="175">
        <f t="shared" si="198"/>
      </c>
      <c r="BL608" s="175">
        <f t="shared" si="198"/>
      </c>
      <c r="BM608" s="175">
        <f t="shared" si="198"/>
      </c>
      <c r="BN608" s="175">
        <f t="shared" si="198"/>
      </c>
      <c r="BO608" s="175">
        <f t="shared" si="198"/>
      </c>
      <c r="BP608" s="175">
        <f t="shared" si="198"/>
      </c>
    </row>
    <row r="609" spans="1:68" s="55" customFormat="1" ht="12.75">
      <c r="A609" s="52" t="str">
        <f>A603</f>
        <v>001</v>
      </c>
      <c r="B609" s="53">
        <f>IF(AND(C607&gt;=6,C607&lt;&gt;"",B$27&lt;&gt;""),B$27,"")</f>
      </c>
      <c r="C609" s="38">
        <f>IF(AND(C607&gt;0,C607&lt;&gt;"",C$27&lt;&gt;""),C$27,"")</f>
      </c>
      <c r="D609" s="201">
        <f>IF(AND(C607&gt;=6,B609&lt;&gt;"",C609&lt;&gt;""),CHOOSE(SUM(E609:S609)+1,"0","1","2","3","Quadra","Quina","SENA","Verifique","Verifique","Verifique","Verifique","Verifique","Verifique","Verifique","Verifique","Verifique"),"")</f>
      </c>
      <c r="E609" s="54">
        <f aca="true" t="shared" si="199" ref="E609:S609">IF(E608&lt;&gt;"",IF(SUMIF($E$27:$J$27,E608,$E$27:$J$27)=E608,1,0),0)</f>
        <v>0</v>
      </c>
      <c r="F609" s="54">
        <f t="shared" si="199"/>
        <v>0</v>
      </c>
      <c r="G609" s="54">
        <f t="shared" si="199"/>
        <v>0</v>
      </c>
      <c r="H609" s="54">
        <f t="shared" si="199"/>
        <v>0</v>
      </c>
      <c r="I609" s="54">
        <f t="shared" si="199"/>
        <v>0</v>
      </c>
      <c r="J609" s="54">
        <f t="shared" si="199"/>
        <v>0</v>
      </c>
      <c r="K609" s="54">
        <f t="shared" si="199"/>
        <v>0</v>
      </c>
      <c r="L609" s="54">
        <f t="shared" si="199"/>
        <v>0</v>
      </c>
      <c r="M609" s="54">
        <f t="shared" si="199"/>
        <v>0</v>
      </c>
      <c r="N609" s="54">
        <f t="shared" si="199"/>
        <v>0</v>
      </c>
      <c r="O609" s="54">
        <f t="shared" si="199"/>
        <v>0</v>
      </c>
      <c r="P609" s="54">
        <f t="shared" si="199"/>
        <v>0</v>
      </c>
      <c r="Q609" s="54">
        <f t="shared" si="199"/>
        <v>0</v>
      </c>
      <c r="R609" s="54">
        <f t="shared" si="199"/>
        <v>0</v>
      </c>
      <c r="S609" s="54">
        <f t="shared" si="199"/>
        <v>0</v>
      </c>
      <c r="T609" s="120"/>
      <c r="Y609" s="125">
        <v>5</v>
      </c>
      <c r="Z609" s="126">
        <v>0</v>
      </c>
      <c r="AA609" s="109">
        <f>5*IF(AND(AA607=C607,Y609=D610),1,0)</f>
        <v>0</v>
      </c>
      <c r="AB609" s="109">
        <f>15*IF(AND(AB607=C607,Y609=D610),1,0)</f>
        <v>0</v>
      </c>
      <c r="AC609" s="109">
        <f>30*IF(AND(AC607=C607,Y609=D610),1,0)</f>
        <v>0</v>
      </c>
      <c r="AD609" s="109">
        <f>50*IF(AND(AD607=C607,Y609=D610),1,0)</f>
        <v>0</v>
      </c>
      <c r="AE609" s="109">
        <f>75*IF(AND(AE607=C607,Y609=D610),1,0)</f>
        <v>0</v>
      </c>
      <c r="AF609" s="109">
        <f>105*IF(AND(AF607=C607,Y609=D610),1,0)</f>
        <v>0</v>
      </c>
      <c r="AG609" s="109">
        <f>140*IF(AND(AG607=C607,Y609=D610),1,0)</f>
        <v>0</v>
      </c>
      <c r="AH609" s="109">
        <f>180*IF(AND(AH607=C607,Y609=D610),1,0)</f>
        <v>0</v>
      </c>
      <c r="AI609" s="109">
        <f>225*IF(AND(AI607=C607,Y609=D610),1,0)</f>
        <v>0</v>
      </c>
      <c r="AJ609" s="126"/>
      <c r="AK609" s="126">
        <v>5</v>
      </c>
      <c r="AL609" s="109">
        <f>1*IF(AND(AL607=C607,AK609=D610),1,0)</f>
        <v>0</v>
      </c>
      <c r="AM609" s="109">
        <f>2*IF(AND(AM607=C607,AK609=D610),1,0)</f>
        <v>0</v>
      </c>
      <c r="AN609" s="109">
        <f>3*IF(AND(AN607=C607,AK609=D610),1,0)</f>
        <v>0</v>
      </c>
      <c r="AO609" s="109">
        <f>4*IF(AND(AO607=C607,AK609=D610),1,0)</f>
        <v>0</v>
      </c>
      <c r="AP609" s="109">
        <f>5*IF(AND(AP607=C607,AK609=D610),1,0)</f>
        <v>0</v>
      </c>
      <c r="AQ609" s="109">
        <f>6*IF(AND(AQ607=C607,AK609=D610),1,0)</f>
        <v>0</v>
      </c>
      <c r="AR609" s="109">
        <f>7*IF(AND(AR607=C607,AK609=D610),1,0)</f>
        <v>0</v>
      </c>
      <c r="AS609" s="109">
        <f>8*IF(AND(AS607=C607,AK609=D610),1,0)</f>
        <v>0</v>
      </c>
      <c r="AT609" s="109">
        <f>9*IF(AND(AT607=C607,AK609=D610),1,0)</f>
        <v>0</v>
      </c>
      <c r="AU609" s="109">
        <f>10*IF(AND(AU607=C607,AK609=D610),1,0)</f>
        <v>0</v>
      </c>
      <c r="AV609" s="126"/>
      <c r="AW609" s="126">
        <v>5</v>
      </c>
      <c r="AX609" s="109">
        <v>0</v>
      </c>
      <c r="AY609" s="109">
        <v>0</v>
      </c>
      <c r="AZ609" s="109">
        <v>0</v>
      </c>
      <c r="BA609" s="109">
        <v>0</v>
      </c>
      <c r="BB609" s="109">
        <v>0</v>
      </c>
      <c r="BC609" s="109">
        <v>0</v>
      </c>
      <c r="BD609" s="109">
        <v>0</v>
      </c>
      <c r="BE609" s="109">
        <v>0</v>
      </c>
      <c r="BF609" s="109">
        <v>0</v>
      </c>
      <c r="BG609" s="109">
        <v>0</v>
      </c>
      <c r="BI609" s="176"/>
      <c r="BJ609" s="176"/>
      <c r="BK609" s="176"/>
      <c r="BL609" s="176"/>
      <c r="BM609" s="176"/>
      <c r="BN609" s="176"/>
      <c r="BO609" s="176"/>
      <c r="BP609" s="176"/>
    </row>
    <row r="610" spans="1:59" ht="15">
      <c r="A610" s="56"/>
      <c r="B610" s="206" t="s">
        <v>62</v>
      </c>
      <c r="C610" s="208">
        <f>C604+1</f>
        <v>97</v>
      </c>
      <c r="D610" s="129">
        <f>SUM(E609:S609)</f>
        <v>0</v>
      </c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17"/>
      <c r="U610" s="82"/>
      <c r="V610" s="117"/>
      <c r="W610" s="117"/>
      <c r="Y610" s="122">
        <v>6</v>
      </c>
      <c r="Z610" s="108">
        <v>0</v>
      </c>
      <c r="AA610" s="109">
        <v>0</v>
      </c>
      <c r="AB610" s="109">
        <f>15*IF(AND(AB607=C607,Y610=D610),1,0)</f>
        <v>0</v>
      </c>
      <c r="AC610" s="109">
        <f>45*IF(AND(AC607=C607,Y610=D610),1,0)</f>
        <v>0</v>
      </c>
      <c r="AD610" s="109">
        <f>90*IF(AND(AD607=C607,Y610=D610),1,0)</f>
        <v>0</v>
      </c>
      <c r="AE610" s="109">
        <f>150*IF(AND(AE607=C607,Y610=D610),1,0)</f>
        <v>0</v>
      </c>
      <c r="AF610" s="109">
        <f>225*IF(AND(AF607=C607,Y610=D610),1,0)</f>
        <v>0</v>
      </c>
      <c r="AG610" s="109">
        <f>315*IF(AND(AG607=C607,Y610=D610),1,0)</f>
        <v>0</v>
      </c>
      <c r="AH610" s="109">
        <f>420*IF(AND(AH607=C607,Y610=D610),1,0)</f>
        <v>0</v>
      </c>
      <c r="AI610" s="109">
        <f>540*IF(AND(AI607=C607,Y610=D610),1,0)</f>
        <v>0</v>
      </c>
      <c r="AJ610" s="108"/>
      <c r="AK610" s="108">
        <v>6</v>
      </c>
      <c r="AL610" s="108">
        <v>0</v>
      </c>
      <c r="AM610" s="109">
        <f>6*IF(AND(AM607=C607,AK610=D610),1,0)</f>
        <v>0</v>
      </c>
      <c r="AN610" s="109">
        <f>12*IF(AND(AN607=C607,AK610=D610),1,0)</f>
        <v>0</v>
      </c>
      <c r="AO610" s="109">
        <f>18*IF(AND(AO607=C607,AK610=D610),1,0)</f>
        <v>0</v>
      </c>
      <c r="AP610" s="109">
        <f>24*IF(AND(AP607=C607,AK610=D610),1,0)</f>
        <v>0</v>
      </c>
      <c r="AQ610" s="109">
        <f>30*IF(AND(AQ607=C607,AK610=D610),1,0)</f>
        <v>0</v>
      </c>
      <c r="AR610" s="109">
        <f>36*IF(AND(AR607=C607,AK610=D610),1,0)</f>
        <v>0</v>
      </c>
      <c r="AS610" s="109">
        <f>42*IF(AND(AS607=C607,AK610=D610),1,0)</f>
        <v>0</v>
      </c>
      <c r="AT610" s="109">
        <f>48*IF(AND(AT607=C607,AK610=D610),1,0)</f>
        <v>0</v>
      </c>
      <c r="AU610" s="109">
        <f>54*IF(AND(AU607=C607,AK610=D610),1,0)</f>
        <v>0</v>
      </c>
      <c r="AV610" s="108"/>
      <c r="AW610" s="108">
        <v>6</v>
      </c>
      <c r="AX610" s="109">
        <f>1*IF(AND(AX607=C607,AW610=D610),1,0)</f>
        <v>0</v>
      </c>
      <c r="AY610" s="109">
        <f>1*IF(AND(AY607=C607,AW610=D610),1,0)</f>
        <v>0</v>
      </c>
      <c r="AZ610" s="109">
        <f>1*IF(AND(AZ607=C607,AW610=D610),1,0)</f>
        <v>0</v>
      </c>
      <c r="BA610" s="109">
        <f>1*IF(AND(BA607=C607,AW610=D610),1,0)</f>
        <v>0</v>
      </c>
      <c r="BB610" s="109">
        <f>1*IF(AND(BB607=C607,AW610=D610),1,0)</f>
        <v>0</v>
      </c>
      <c r="BC610" s="109">
        <f>1*IF(AND(BC607=C607,AW610=D610),1,0)</f>
        <v>0</v>
      </c>
      <c r="BD610" s="109">
        <f>1*IF(AND(BD607=C607,AW610=D610),1,0)</f>
        <v>0</v>
      </c>
      <c r="BE610" s="109">
        <f>1*IF(AND(BE607=C607,AW610=D610),1,0)</f>
        <v>0</v>
      </c>
      <c r="BF610" s="109">
        <f>1*IF(AND(BF607=C607,AW610=D610),1,0)</f>
        <v>0</v>
      </c>
      <c r="BG610" s="109">
        <f>1*IF(AND(BG607=C607,AW610=D610),1,0)</f>
        <v>0</v>
      </c>
    </row>
    <row r="611" spans="1:57" ht="12.75">
      <c r="A611" s="30"/>
      <c r="B611" s="31"/>
      <c r="T611" s="32"/>
      <c r="W611" s="92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I611" s="106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U611" s="80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</row>
    <row r="612" spans="1:20" ht="12.75">
      <c r="A612" s="30"/>
      <c r="B612" s="31"/>
      <c r="C612" s="41"/>
      <c r="D612" s="104"/>
      <c r="E612" s="41"/>
      <c r="F612" s="41"/>
      <c r="G612" s="41"/>
      <c r="T612" s="32"/>
    </row>
    <row r="613" spans="1:68" s="47" customFormat="1" ht="23.25">
      <c r="A613" s="42"/>
      <c r="B613" s="43">
        <f>IF(COUNTIF(E614:S614,"&gt;0")&gt;=6,"Cartão com","")</f>
      </c>
      <c r="C613" s="44">
        <f>IF(COUNTIF(E614:S614,"&gt;0")&gt;=6,COUNTIF(E614:S614,"&gt;0"),"")</f>
      </c>
      <c r="D613" s="102">
        <f>IF(COUNTIF(E614:S614,"&gt;0")&gt;=6,"dezenas","")</f>
      </c>
      <c r="E613" s="45">
        <v>1</v>
      </c>
      <c r="F613" s="46">
        <v>2</v>
      </c>
      <c r="G613" s="46">
        <v>3</v>
      </c>
      <c r="H613" s="45">
        <v>4</v>
      </c>
      <c r="I613" s="45">
        <v>5</v>
      </c>
      <c r="J613" s="45">
        <v>6</v>
      </c>
      <c r="K613" s="45">
        <v>7</v>
      </c>
      <c r="L613" s="45">
        <v>8</v>
      </c>
      <c r="M613" s="45">
        <v>9</v>
      </c>
      <c r="N613" s="45">
        <v>10</v>
      </c>
      <c r="O613" s="45">
        <v>11</v>
      </c>
      <c r="P613" s="45">
        <v>12</v>
      </c>
      <c r="Q613" s="45">
        <v>13</v>
      </c>
      <c r="R613" s="45">
        <v>14</v>
      </c>
      <c r="S613" s="45">
        <v>15</v>
      </c>
      <c r="T613" s="118"/>
      <c r="U613" s="128" t="s">
        <v>23</v>
      </c>
      <c r="V613" s="128" t="s">
        <v>24</v>
      </c>
      <c r="W613" s="128" t="s">
        <v>25</v>
      </c>
      <c r="Y613" s="121" t="s">
        <v>32</v>
      </c>
      <c r="Z613" s="122">
        <v>6</v>
      </c>
      <c r="AA613" s="122">
        <v>7</v>
      </c>
      <c r="AB613" s="122">
        <v>8</v>
      </c>
      <c r="AC613" s="122">
        <v>9</v>
      </c>
      <c r="AD613" s="122">
        <v>10</v>
      </c>
      <c r="AE613" s="122">
        <v>11</v>
      </c>
      <c r="AF613" s="122">
        <v>12</v>
      </c>
      <c r="AG613" s="122">
        <v>13</v>
      </c>
      <c r="AH613" s="122">
        <v>14</v>
      </c>
      <c r="AI613" s="122">
        <v>15</v>
      </c>
      <c r="AJ613" s="123"/>
      <c r="AK613" s="121" t="s">
        <v>33</v>
      </c>
      <c r="AL613" s="108">
        <v>6</v>
      </c>
      <c r="AM613" s="108">
        <v>7</v>
      </c>
      <c r="AN613" s="108">
        <v>8</v>
      </c>
      <c r="AO613" s="108">
        <v>9</v>
      </c>
      <c r="AP613" s="108">
        <v>10</v>
      </c>
      <c r="AQ613" s="108">
        <v>11</v>
      </c>
      <c r="AR613" s="108">
        <v>12</v>
      </c>
      <c r="AS613" s="108">
        <v>13</v>
      </c>
      <c r="AT613" s="108">
        <v>14</v>
      </c>
      <c r="AU613" s="108">
        <v>15</v>
      </c>
      <c r="AV613" s="123"/>
      <c r="AW613" s="121" t="s">
        <v>34</v>
      </c>
      <c r="AX613" s="108">
        <v>6</v>
      </c>
      <c r="AY613" s="108">
        <v>7</v>
      </c>
      <c r="AZ613" s="108">
        <v>8</v>
      </c>
      <c r="BA613" s="108">
        <v>9</v>
      </c>
      <c r="BB613" s="108">
        <v>10</v>
      </c>
      <c r="BC613" s="108">
        <v>11</v>
      </c>
      <c r="BD613" s="108">
        <v>12</v>
      </c>
      <c r="BE613" s="108">
        <v>13</v>
      </c>
      <c r="BF613" s="108">
        <v>14</v>
      </c>
      <c r="BG613" s="108">
        <v>15</v>
      </c>
      <c r="BI613" s="174" t="s">
        <v>54</v>
      </c>
      <c r="BJ613" s="226" t="s">
        <v>69</v>
      </c>
      <c r="BK613" s="226" t="s">
        <v>70</v>
      </c>
      <c r="BL613" s="226" t="s">
        <v>71</v>
      </c>
      <c r="BM613" s="226" t="s">
        <v>72</v>
      </c>
      <c r="BN613" s="226" t="s">
        <v>57</v>
      </c>
      <c r="BO613" s="226" t="s">
        <v>58</v>
      </c>
      <c r="BP613" s="226" t="s">
        <v>25</v>
      </c>
    </row>
    <row r="614" spans="1:68" s="51" customFormat="1" ht="18">
      <c r="A614" s="48" t="str">
        <f>A608</f>
        <v>Grupo</v>
      </c>
      <c r="B614" s="49" t="s">
        <v>12</v>
      </c>
      <c r="C614" s="50" t="s">
        <v>2</v>
      </c>
      <c r="D614" s="97" t="s">
        <v>15</v>
      </c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119"/>
      <c r="U614" s="127">
        <f>SUM(Z614:AI616)</f>
        <v>0</v>
      </c>
      <c r="V614" s="127">
        <f>SUM(AL614:AU616)</f>
        <v>0</v>
      </c>
      <c r="W614" s="127">
        <f>SUM(AX614:BG616)</f>
        <v>0</v>
      </c>
      <c r="Y614" s="122">
        <v>4</v>
      </c>
      <c r="Z614" s="109">
        <f>1*IF(AND(Z613=C613,Y614=D616),1,0)</f>
        <v>0</v>
      </c>
      <c r="AA614" s="109">
        <f>3*IF(AND(AA613=C613,Y614=D616),1,0)</f>
        <v>0</v>
      </c>
      <c r="AB614" s="109">
        <f>6*IF(AND(AB613=C613,Y614=D616),1,0)</f>
        <v>0</v>
      </c>
      <c r="AC614" s="109">
        <f>10*IF(AND(AC613=C613,Y614=D616),1,0)</f>
        <v>0</v>
      </c>
      <c r="AD614" s="109">
        <f>15*IF(AND(AD613=C613,Y614=D616),1,0)</f>
        <v>0</v>
      </c>
      <c r="AE614" s="109">
        <f>21*IF(AND(AE613=C613,Y614=D616),1,0)</f>
        <v>0</v>
      </c>
      <c r="AF614" s="109">
        <f>28*IF(AND(AF613=C613,Y614=D616),1,0)</f>
        <v>0</v>
      </c>
      <c r="AG614" s="109">
        <f>36*IF(AND(AG613=C613,Y614=D616),1,0)</f>
        <v>0</v>
      </c>
      <c r="AH614" s="109">
        <f>45*IF(AND(AH613=C613,Y614=D616),1,0)</f>
        <v>0</v>
      </c>
      <c r="AI614" s="109">
        <f>55*IF(AND(AI613=C613,Y614=D616),1,0)</f>
        <v>0</v>
      </c>
      <c r="AJ614" s="124"/>
      <c r="AK614" s="109">
        <v>4</v>
      </c>
      <c r="AL614" s="109">
        <v>0</v>
      </c>
      <c r="AM614" s="109">
        <v>0</v>
      </c>
      <c r="AN614" s="109">
        <v>0</v>
      </c>
      <c r="AO614" s="109">
        <v>0</v>
      </c>
      <c r="AP614" s="109">
        <v>0</v>
      </c>
      <c r="AQ614" s="109">
        <v>0</v>
      </c>
      <c r="AR614" s="109">
        <v>0</v>
      </c>
      <c r="AS614" s="109">
        <v>0</v>
      </c>
      <c r="AT614" s="109">
        <v>0</v>
      </c>
      <c r="AU614" s="109">
        <v>0</v>
      </c>
      <c r="AV614" s="124"/>
      <c r="AW614" s="109">
        <v>4</v>
      </c>
      <c r="AX614" s="109">
        <v>0</v>
      </c>
      <c r="AY614" s="109">
        <v>0</v>
      </c>
      <c r="AZ614" s="109">
        <v>0</v>
      </c>
      <c r="BA614" s="109">
        <v>0</v>
      </c>
      <c r="BB614" s="109">
        <v>0</v>
      </c>
      <c r="BC614" s="109">
        <v>0</v>
      </c>
      <c r="BD614" s="109">
        <v>0</v>
      </c>
      <c r="BE614" s="109">
        <v>0</v>
      </c>
      <c r="BF614" s="109">
        <v>0</v>
      </c>
      <c r="BG614" s="109">
        <v>0</v>
      </c>
      <c r="BI614" s="176"/>
      <c r="BJ614" s="175">
        <f aca="true" t="shared" si="200" ref="BJ614:BP614">IF($D615="","",IF($D615=BJ613,"X",""))</f>
      </c>
      <c r="BK614" s="175">
        <f t="shared" si="200"/>
      </c>
      <c r="BL614" s="175">
        <f t="shared" si="200"/>
      </c>
      <c r="BM614" s="175">
        <f t="shared" si="200"/>
      </c>
      <c r="BN614" s="175">
        <f t="shared" si="200"/>
      </c>
      <c r="BO614" s="175">
        <f t="shared" si="200"/>
      </c>
      <c r="BP614" s="175">
        <f t="shared" si="200"/>
      </c>
    </row>
    <row r="615" spans="1:68" s="55" customFormat="1" ht="12.75">
      <c r="A615" s="52" t="str">
        <f>A609</f>
        <v>001</v>
      </c>
      <c r="B615" s="53">
        <f>IF(AND(C613&gt;=6,C613&lt;&gt;"",B$27&lt;&gt;""),B$27,"")</f>
      </c>
      <c r="C615" s="38">
        <f>IF(AND(C613&gt;0,C613&lt;&gt;"",C$27&lt;&gt;""),C$27,"")</f>
      </c>
      <c r="D615" s="201">
        <f>IF(AND(C613&gt;=6,B615&lt;&gt;"",C615&lt;&gt;""),CHOOSE(SUM(E615:S615)+1,"0","1","2","3","Quadra","Quina","SENA","Verifique","Verifique","Verifique","Verifique","Verifique","Verifique","Verifique","Verifique","Verifique"),"")</f>
      </c>
      <c r="E615" s="54">
        <f aca="true" t="shared" si="201" ref="E615:S615">IF(E614&lt;&gt;"",IF(SUMIF($E$27:$J$27,E614,$E$27:$J$27)=E614,1,0),0)</f>
        <v>0</v>
      </c>
      <c r="F615" s="54">
        <f t="shared" si="201"/>
        <v>0</v>
      </c>
      <c r="G615" s="54">
        <f t="shared" si="201"/>
        <v>0</v>
      </c>
      <c r="H615" s="54">
        <f t="shared" si="201"/>
        <v>0</v>
      </c>
      <c r="I615" s="54">
        <f t="shared" si="201"/>
        <v>0</v>
      </c>
      <c r="J615" s="54">
        <f t="shared" si="201"/>
        <v>0</v>
      </c>
      <c r="K615" s="54">
        <f t="shared" si="201"/>
        <v>0</v>
      </c>
      <c r="L615" s="54">
        <f t="shared" si="201"/>
        <v>0</v>
      </c>
      <c r="M615" s="54">
        <f t="shared" si="201"/>
        <v>0</v>
      </c>
      <c r="N615" s="54">
        <f t="shared" si="201"/>
        <v>0</v>
      </c>
      <c r="O615" s="54">
        <f t="shared" si="201"/>
        <v>0</v>
      </c>
      <c r="P615" s="54">
        <f t="shared" si="201"/>
        <v>0</v>
      </c>
      <c r="Q615" s="54">
        <f t="shared" si="201"/>
        <v>0</v>
      </c>
      <c r="R615" s="54">
        <f t="shared" si="201"/>
        <v>0</v>
      </c>
      <c r="S615" s="54">
        <f t="shared" si="201"/>
        <v>0</v>
      </c>
      <c r="T615" s="120"/>
      <c r="Y615" s="125">
        <v>5</v>
      </c>
      <c r="Z615" s="126">
        <v>0</v>
      </c>
      <c r="AA615" s="109">
        <f>5*IF(AND(AA613=C613,Y615=D616),1,0)</f>
        <v>0</v>
      </c>
      <c r="AB615" s="109">
        <f>15*IF(AND(AB613=C613,Y615=D616),1,0)</f>
        <v>0</v>
      </c>
      <c r="AC615" s="109">
        <f>30*IF(AND(AC613=C613,Y615=D616),1,0)</f>
        <v>0</v>
      </c>
      <c r="AD615" s="109">
        <f>50*IF(AND(AD613=C613,Y615=D616),1,0)</f>
        <v>0</v>
      </c>
      <c r="AE615" s="109">
        <f>75*IF(AND(AE613=C613,Y615=D616),1,0)</f>
        <v>0</v>
      </c>
      <c r="AF615" s="109">
        <f>105*IF(AND(AF613=C613,Y615=D616),1,0)</f>
        <v>0</v>
      </c>
      <c r="AG615" s="109">
        <f>140*IF(AND(AG613=C613,Y615=D616),1,0)</f>
        <v>0</v>
      </c>
      <c r="AH615" s="109">
        <f>180*IF(AND(AH613=C613,Y615=D616),1,0)</f>
        <v>0</v>
      </c>
      <c r="AI615" s="109">
        <f>225*IF(AND(AI613=C613,Y615=D616),1,0)</f>
        <v>0</v>
      </c>
      <c r="AJ615" s="126"/>
      <c r="AK615" s="126">
        <v>5</v>
      </c>
      <c r="AL615" s="109">
        <f>1*IF(AND(AL613=C613,AK615=D616),1,0)</f>
        <v>0</v>
      </c>
      <c r="AM615" s="109">
        <f>2*IF(AND(AM613=C613,AK615=D616),1,0)</f>
        <v>0</v>
      </c>
      <c r="AN615" s="109">
        <f>3*IF(AND(AN613=C613,AK615=D616),1,0)</f>
        <v>0</v>
      </c>
      <c r="AO615" s="109">
        <f>4*IF(AND(AO613=C613,AK615=D616),1,0)</f>
        <v>0</v>
      </c>
      <c r="AP615" s="109">
        <f>5*IF(AND(AP613=C613,AK615=D616),1,0)</f>
        <v>0</v>
      </c>
      <c r="AQ615" s="109">
        <f>6*IF(AND(AQ613=C613,AK615=D616),1,0)</f>
        <v>0</v>
      </c>
      <c r="AR615" s="109">
        <f>7*IF(AND(AR613=C613,AK615=D616),1,0)</f>
        <v>0</v>
      </c>
      <c r="AS615" s="109">
        <f>8*IF(AND(AS613=C613,AK615=D616),1,0)</f>
        <v>0</v>
      </c>
      <c r="AT615" s="109">
        <f>9*IF(AND(AT613=C613,AK615=D616),1,0)</f>
        <v>0</v>
      </c>
      <c r="AU615" s="109">
        <f>10*IF(AND(AU613=C613,AK615=D616),1,0)</f>
        <v>0</v>
      </c>
      <c r="AV615" s="126"/>
      <c r="AW615" s="126">
        <v>5</v>
      </c>
      <c r="AX615" s="109">
        <v>0</v>
      </c>
      <c r="AY615" s="109">
        <v>0</v>
      </c>
      <c r="AZ615" s="109">
        <v>0</v>
      </c>
      <c r="BA615" s="109">
        <v>0</v>
      </c>
      <c r="BB615" s="109">
        <v>0</v>
      </c>
      <c r="BC615" s="109">
        <v>0</v>
      </c>
      <c r="BD615" s="109">
        <v>0</v>
      </c>
      <c r="BE615" s="109">
        <v>0</v>
      </c>
      <c r="BF615" s="109">
        <v>0</v>
      </c>
      <c r="BG615" s="109">
        <v>0</v>
      </c>
      <c r="BI615" s="176"/>
      <c r="BJ615" s="176"/>
      <c r="BK615" s="176"/>
      <c r="BL615" s="176"/>
      <c r="BM615" s="176"/>
      <c r="BN615" s="176"/>
      <c r="BO615" s="176"/>
      <c r="BP615" s="176"/>
    </row>
    <row r="616" spans="1:59" ht="15">
      <c r="A616" s="56"/>
      <c r="B616" s="206" t="s">
        <v>62</v>
      </c>
      <c r="C616" s="208">
        <f>C610+1</f>
        <v>98</v>
      </c>
      <c r="D616" s="129">
        <f>SUM(E615:S615)</f>
        <v>0</v>
      </c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17"/>
      <c r="U616" s="82"/>
      <c r="V616" s="117"/>
      <c r="W616" s="117"/>
      <c r="Y616" s="122">
        <v>6</v>
      </c>
      <c r="Z616" s="108">
        <v>0</v>
      </c>
      <c r="AA616" s="109">
        <v>0</v>
      </c>
      <c r="AB616" s="109">
        <f>15*IF(AND(AB613=C613,Y616=D616),1,0)</f>
        <v>0</v>
      </c>
      <c r="AC616" s="109">
        <f>45*IF(AND(AC613=C613,Y616=D616),1,0)</f>
        <v>0</v>
      </c>
      <c r="AD616" s="109">
        <f>90*IF(AND(AD613=C613,Y616=D616),1,0)</f>
        <v>0</v>
      </c>
      <c r="AE616" s="109">
        <f>150*IF(AND(AE613=C613,Y616=D616),1,0)</f>
        <v>0</v>
      </c>
      <c r="AF616" s="109">
        <f>225*IF(AND(AF613=C613,Y616=D616),1,0)</f>
        <v>0</v>
      </c>
      <c r="AG616" s="109">
        <f>315*IF(AND(AG613=C613,Y616=D616),1,0)</f>
        <v>0</v>
      </c>
      <c r="AH616" s="109">
        <f>420*IF(AND(AH613=C613,Y616=D616),1,0)</f>
        <v>0</v>
      </c>
      <c r="AI616" s="109">
        <f>540*IF(AND(AI613=C613,Y616=D616),1,0)</f>
        <v>0</v>
      </c>
      <c r="AJ616" s="108"/>
      <c r="AK616" s="108">
        <v>6</v>
      </c>
      <c r="AL616" s="108">
        <v>0</v>
      </c>
      <c r="AM616" s="109">
        <f>6*IF(AND(AM613=C613,AK616=D616),1,0)</f>
        <v>0</v>
      </c>
      <c r="AN616" s="109">
        <f>12*IF(AND(AN613=C613,AK616=D616),1,0)</f>
        <v>0</v>
      </c>
      <c r="AO616" s="109">
        <f>18*IF(AND(AO613=C613,AK616=D616),1,0)</f>
        <v>0</v>
      </c>
      <c r="AP616" s="109">
        <f>24*IF(AND(AP613=C613,AK616=D616),1,0)</f>
        <v>0</v>
      </c>
      <c r="AQ616" s="109">
        <f>30*IF(AND(AQ613=C613,AK616=D616),1,0)</f>
        <v>0</v>
      </c>
      <c r="AR616" s="109">
        <f>36*IF(AND(AR613=C613,AK616=D616),1,0)</f>
        <v>0</v>
      </c>
      <c r="AS616" s="109">
        <f>42*IF(AND(AS613=C613,AK616=D616),1,0)</f>
        <v>0</v>
      </c>
      <c r="AT616" s="109">
        <f>48*IF(AND(AT613=C613,AK616=D616),1,0)</f>
        <v>0</v>
      </c>
      <c r="AU616" s="109">
        <f>54*IF(AND(AU613=C613,AK616=D616),1,0)</f>
        <v>0</v>
      </c>
      <c r="AV616" s="108"/>
      <c r="AW616" s="108">
        <v>6</v>
      </c>
      <c r="AX616" s="109">
        <f>1*IF(AND(AX613=C613,AW616=D616),1,0)</f>
        <v>0</v>
      </c>
      <c r="AY616" s="109">
        <f>1*IF(AND(AY613=C613,AW616=D616),1,0)</f>
        <v>0</v>
      </c>
      <c r="AZ616" s="109">
        <f>1*IF(AND(AZ613=C613,AW616=D616),1,0)</f>
        <v>0</v>
      </c>
      <c r="BA616" s="109">
        <f>1*IF(AND(BA613=C613,AW616=D616),1,0)</f>
        <v>0</v>
      </c>
      <c r="BB616" s="109">
        <f>1*IF(AND(BB613=C613,AW616=D616),1,0)</f>
        <v>0</v>
      </c>
      <c r="BC616" s="109">
        <f>1*IF(AND(BC613=C613,AW616=D616),1,0)</f>
        <v>0</v>
      </c>
      <c r="BD616" s="109">
        <f>1*IF(AND(BD613=C613,AW616=D616),1,0)</f>
        <v>0</v>
      </c>
      <c r="BE616" s="109">
        <f>1*IF(AND(BE613=C613,AW616=D616),1,0)</f>
        <v>0</v>
      </c>
      <c r="BF616" s="109">
        <f>1*IF(AND(BF613=C613,AW616=D616),1,0)</f>
        <v>0</v>
      </c>
      <c r="BG616" s="109">
        <f>1*IF(AND(BG613=C613,AW616=D616),1,0)</f>
        <v>0</v>
      </c>
    </row>
    <row r="617" spans="1:57" ht="12.75">
      <c r="A617" s="30"/>
      <c r="B617" s="31"/>
      <c r="T617" s="32"/>
      <c r="W617" s="92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I617" s="106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U617" s="80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</row>
    <row r="618" spans="1:20" ht="12.75">
      <c r="A618" s="30"/>
      <c r="B618" s="31"/>
      <c r="C618" s="41"/>
      <c r="D618" s="104"/>
      <c r="E618" s="41"/>
      <c r="F618" s="41"/>
      <c r="G618" s="41"/>
      <c r="T618" s="32"/>
    </row>
    <row r="619" spans="1:68" s="47" customFormat="1" ht="23.25">
      <c r="A619" s="42"/>
      <c r="B619" s="43">
        <f>IF(COUNTIF(E620:S620,"&gt;0")&gt;=6,"Cartão com","")</f>
      </c>
      <c r="C619" s="44">
        <f>IF(COUNTIF(E620:S620,"&gt;0")&gt;=6,COUNTIF(E620:S620,"&gt;0"),"")</f>
      </c>
      <c r="D619" s="102">
        <f>IF(COUNTIF(E620:S620,"&gt;0")&gt;=6,"dezenas","")</f>
      </c>
      <c r="E619" s="45">
        <v>1</v>
      </c>
      <c r="F619" s="46">
        <v>2</v>
      </c>
      <c r="G619" s="46">
        <v>3</v>
      </c>
      <c r="H619" s="45">
        <v>4</v>
      </c>
      <c r="I619" s="45">
        <v>5</v>
      </c>
      <c r="J619" s="45">
        <v>6</v>
      </c>
      <c r="K619" s="45">
        <v>7</v>
      </c>
      <c r="L619" s="45">
        <v>8</v>
      </c>
      <c r="M619" s="45">
        <v>9</v>
      </c>
      <c r="N619" s="45">
        <v>10</v>
      </c>
      <c r="O619" s="45">
        <v>11</v>
      </c>
      <c r="P619" s="45">
        <v>12</v>
      </c>
      <c r="Q619" s="45">
        <v>13</v>
      </c>
      <c r="R619" s="45">
        <v>14</v>
      </c>
      <c r="S619" s="45">
        <v>15</v>
      </c>
      <c r="T619" s="118"/>
      <c r="U619" s="128" t="s">
        <v>23</v>
      </c>
      <c r="V619" s="128" t="s">
        <v>24</v>
      </c>
      <c r="W619" s="128" t="s">
        <v>25</v>
      </c>
      <c r="Y619" s="121" t="s">
        <v>32</v>
      </c>
      <c r="Z619" s="122">
        <v>6</v>
      </c>
      <c r="AA619" s="122">
        <v>7</v>
      </c>
      <c r="AB619" s="122">
        <v>8</v>
      </c>
      <c r="AC619" s="122">
        <v>9</v>
      </c>
      <c r="AD619" s="122">
        <v>10</v>
      </c>
      <c r="AE619" s="122">
        <v>11</v>
      </c>
      <c r="AF619" s="122">
        <v>12</v>
      </c>
      <c r="AG619" s="122">
        <v>13</v>
      </c>
      <c r="AH619" s="122">
        <v>14</v>
      </c>
      <c r="AI619" s="122">
        <v>15</v>
      </c>
      <c r="AJ619" s="123"/>
      <c r="AK619" s="121" t="s">
        <v>33</v>
      </c>
      <c r="AL619" s="108">
        <v>6</v>
      </c>
      <c r="AM619" s="108">
        <v>7</v>
      </c>
      <c r="AN619" s="108">
        <v>8</v>
      </c>
      <c r="AO619" s="108">
        <v>9</v>
      </c>
      <c r="AP619" s="108">
        <v>10</v>
      </c>
      <c r="AQ619" s="108">
        <v>11</v>
      </c>
      <c r="AR619" s="108">
        <v>12</v>
      </c>
      <c r="AS619" s="108">
        <v>13</v>
      </c>
      <c r="AT619" s="108">
        <v>14</v>
      </c>
      <c r="AU619" s="108">
        <v>15</v>
      </c>
      <c r="AV619" s="123"/>
      <c r="AW619" s="121" t="s">
        <v>34</v>
      </c>
      <c r="AX619" s="108">
        <v>6</v>
      </c>
      <c r="AY619" s="108">
        <v>7</v>
      </c>
      <c r="AZ619" s="108">
        <v>8</v>
      </c>
      <c r="BA619" s="108">
        <v>9</v>
      </c>
      <c r="BB619" s="108">
        <v>10</v>
      </c>
      <c r="BC619" s="108">
        <v>11</v>
      </c>
      <c r="BD619" s="108">
        <v>12</v>
      </c>
      <c r="BE619" s="108">
        <v>13</v>
      </c>
      <c r="BF619" s="108">
        <v>14</v>
      </c>
      <c r="BG619" s="108">
        <v>15</v>
      </c>
      <c r="BI619" s="174" t="s">
        <v>54</v>
      </c>
      <c r="BJ619" s="226" t="s">
        <v>69</v>
      </c>
      <c r="BK619" s="226" t="s">
        <v>70</v>
      </c>
      <c r="BL619" s="226" t="s">
        <v>71</v>
      </c>
      <c r="BM619" s="226" t="s">
        <v>72</v>
      </c>
      <c r="BN619" s="226" t="s">
        <v>57</v>
      </c>
      <c r="BO619" s="226" t="s">
        <v>58</v>
      </c>
      <c r="BP619" s="226" t="s">
        <v>25</v>
      </c>
    </row>
    <row r="620" spans="1:68" s="51" customFormat="1" ht="18">
      <c r="A620" s="48" t="str">
        <f>A614</f>
        <v>Grupo</v>
      </c>
      <c r="B620" s="49" t="s">
        <v>12</v>
      </c>
      <c r="C620" s="50" t="s">
        <v>2</v>
      </c>
      <c r="D620" s="97" t="s">
        <v>15</v>
      </c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119"/>
      <c r="U620" s="127">
        <f>SUM(Z620:AI622)</f>
        <v>0</v>
      </c>
      <c r="V620" s="127">
        <f>SUM(AL620:AU622)</f>
        <v>0</v>
      </c>
      <c r="W620" s="127">
        <f>SUM(AX620:BG622)</f>
        <v>0</v>
      </c>
      <c r="Y620" s="122">
        <v>4</v>
      </c>
      <c r="Z620" s="109">
        <f>1*IF(AND(Z619=C619,Y620=D622),1,0)</f>
        <v>0</v>
      </c>
      <c r="AA620" s="109">
        <f>3*IF(AND(AA619=C619,Y620=D622),1,0)</f>
        <v>0</v>
      </c>
      <c r="AB620" s="109">
        <f>6*IF(AND(AB619=C619,Y620=D622),1,0)</f>
        <v>0</v>
      </c>
      <c r="AC620" s="109">
        <f>10*IF(AND(AC619=C619,Y620=D622),1,0)</f>
        <v>0</v>
      </c>
      <c r="AD620" s="109">
        <f>15*IF(AND(AD619=C619,Y620=D622),1,0)</f>
        <v>0</v>
      </c>
      <c r="AE620" s="109">
        <f>21*IF(AND(AE619=C619,Y620=D622),1,0)</f>
        <v>0</v>
      </c>
      <c r="AF620" s="109">
        <f>28*IF(AND(AF619=C619,Y620=D622),1,0)</f>
        <v>0</v>
      </c>
      <c r="AG620" s="109">
        <f>36*IF(AND(AG619=C619,Y620=D622),1,0)</f>
        <v>0</v>
      </c>
      <c r="AH620" s="109">
        <f>45*IF(AND(AH619=C619,Y620=D622),1,0)</f>
        <v>0</v>
      </c>
      <c r="AI620" s="109">
        <f>55*IF(AND(AI619=C619,Y620=D622),1,0)</f>
        <v>0</v>
      </c>
      <c r="AJ620" s="124"/>
      <c r="AK620" s="109">
        <v>4</v>
      </c>
      <c r="AL620" s="109">
        <v>0</v>
      </c>
      <c r="AM620" s="109">
        <v>0</v>
      </c>
      <c r="AN620" s="109">
        <v>0</v>
      </c>
      <c r="AO620" s="109">
        <v>0</v>
      </c>
      <c r="AP620" s="109">
        <v>0</v>
      </c>
      <c r="AQ620" s="109">
        <v>0</v>
      </c>
      <c r="AR620" s="109">
        <v>0</v>
      </c>
      <c r="AS620" s="109">
        <v>0</v>
      </c>
      <c r="AT620" s="109">
        <v>0</v>
      </c>
      <c r="AU620" s="109">
        <v>0</v>
      </c>
      <c r="AV620" s="124"/>
      <c r="AW620" s="109">
        <v>4</v>
      </c>
      <c r="AX620" s="109">
        <v>0</v>
      </c>
      <c r="AY620" s="109">
        <v>0</v>
      </c>
      <c r="AZ620" s="109">
        <v>0</v>
      </c>
      <c r="BA620" s="109">
        <v>0</v>
      </c>
      <c r="BB620" s="109">
        <v>0</v>
      </c>
      <c r="BC620" s="109">
        <v>0</v>
      </c>
      <c r="BD620" s="109">
        <v>0</v>
      </c>
      <c r="BE620" s="109">
        <v>0</v>
      </c>
      <c r="BF620" s="109">
        <v>0</v>
      </c>
      <c r="BG620" s="109">
        <v>0</v>
      </c>
      <c r="BI620" s="176"/>
      <c r="BJ620" s="175">
        <f aca="true" t="shared" si="202" ref="BJ620:BP620">IF($D621="","",IF($D621=BJ619,"X",""))</f>
      </c>
      <c r="BK620" s="175">
        <f t="shared" si="202"/>
      </c>
      <c r="BL620" s="175">
        <f t="shared" si="202"/>
      </c>
      <c r="BM620" s="175">
        <f t="shared" si="202"/>
      </c>
      <c r="BN620" s="175">
        <f t="shared" si="202"/>
      </c>
      <c r="BO620" s="175">
        <f t="shared" si="202"/>
      </c>
      <c r="BP620" s="175">
        <f t="shared" si="202"/>
      </c>
    </row>
    <row r="621" spans="1:68" s="55" customFormat="1" ht="12.75">
      <c r="A621" s="52" t="str">
        <f>A615</f>
        <v>001</v>
      </c>
      <c r="B621" s="53">
        <f>IF(AND(C619&gt;=6,C619&lt;&gt;"",B$27&lt;&gt;""),B$27,"")</f>
      </c>
      <c r="C621" s="38">
        <f>IF(AND(C619&gt;0,C619&lt;&gt;"",C$27&lt;&gt;""),C$27,"")</f>
      </c>
      <c r="D621" s="201">
        <f>IF(AND(C619&gt;=6,B621&lt;&gt;"",C621&lt;&gt;""),CHOOSE(SUM(E621:S621)+1,"0","1","2","3","Quadra","Quina","SENA","Verifique","Verifique","Verifique","Verifique","Verifique","Verifique","Verifique","Verifique","Verifique"),"")</f>
      </c>
      <c r="E621" s="54">
        <f aca="true" t="shared" si="203" ref="E621:S621">IF(E620&lt;&gt;"",IF(SUMIF($E$27:$J$27,E620,$E$27:$J$27)=E620,1,0),0)</f>
        <v>0</v>
      </c>
      <c r="F621" s="54">
        <f t="shared" si="203"/>
        <v>0</v>
      </c>
      <c r="G621" s="54">
        <f t="shared" si="203"/>
        <v>0</v>
      </c>
      <c r="H621" s="54">
        <f t="shared" si="203"/>
        <v>0</v>
      </c>
      <c r="I621" s="54">
        <f t="shared" si="203"/>
        <v>0</v>
      </c>
      <c r="J621" s="54">
        <f t="shared" si="203"/>
        <v>0</v>
      </c>
      <c r="K621" s="54">
        <f t="shared" si="203"/>
        <v>0</v>
      </c>
      <c r="L621" s="54">
        <f t="shared" si="203"/>
        <v>0</v>
      </c>
      <c r="M621" s="54">
        <f t="shared" si="203"/>
        <v>0</v>
      </c>
      <c r="N621" s="54">
        <f t="shared" si="203"/>
        <v>0</v>
      </c>
      <c r="O621" s="54">
        <f t="shared" si="203"/>
        <v>0</v>
      </c>
      <c r="P621" s="54">
        <f t="shared" si="203"/>
        <v>0</v>
      </c>
      <c r="Q621" s="54">
        <f t="shared" si="203"/>
        <v>0</v>
      </c>
      <c r="R621" s="54">
        <f t="shared" si="203"/>
        <v>0</v>
      </c>
      <c r="S621" s="54">
        <f t="shared" si="203"/>
        <v>0</v>
      </c>
      <c r="T621" s="120"/>
      <c r="Y621" s="125">
        <v>5</v>
      </c>
      <c r="Z621" s="126">
        <v>0</v>
      </c>
      <c r="AA621" s="109">
        <f>5*IF(AND(AA619=C619,Y621=D622),1,0)</f>
        <v>0</v>
      </c>
      <c r="AB621" s="109">
        <f>15*IF(AND(AB619=C619,Y621=D622),1,0)</f>
        <v>0</v>
      </c>
      <c r="AC621" s="109">
        <f>30*IF(AND(AC619=C619,Y621=D622),1,0)</f>
        <v>0</v>
      </c>
      <c r="AD621" s="109">
        <f>50*IF(AND(AD619=C619,Y621=D622),1,0)</f>
        <v>0</v>
      </c>
      <c r="AE621" s="109">
        <f>75*IF(AND(AE619=C619,Y621=D622),1,0)</f>
        <v>0</v>
      </c>
      <c r="AF621" s="109">
        <f>105*IF(AND(AF619=C619,Y621=D622),1,0)</f>
        <v>0</v>
      </c>
      <c r="AG621" s="109">
        <f>140*IF(AND(AG619=C619,Y621=D622),1,0)</f>
        <v>0</v>
      </c>
      <c r="AH621" s="109">
        <f>180*IF(AND(AH619=C619,Y621=D622),1,0)</f>
        <v>0</v>
      </c>
      <c r="AI621" s="109">
        <f>225*IF(AND(AI619=C619,Y621=D622),1,0)</f>
        <v>0</v>
      </c>
      <c r="AJ621" s="126"/>
      <c r="AK621" s="126">
        <v>5</v>
      </c>
      <c r="AL621" s="109">
        <f>1*IF(AND(AL619=C619,AK621=D622),1,0)</f>
        <v>0</v>
      </c>
      <c r="AM621" s="109">
        <f>2*IF(AND(AM619=C619,AK621=D622),1,0)</f>
        <v>0</v>
      </c>
      <c r="AN621" s="109">
        <f>3*IF(AND(AN619=C619,AK621=D622),1,0)</f>
        <v>0</v>
      </c>
      <c r="AO621" s="109">
        <f>4*IF(AND(AO619=C619,AK621=D622),1,0)</f>
        <v>0</v>
      </c>
      <c r="AP621" s="109">
        <f>5*IF(AND(AP619=C619,AK621=D622),1,0)</f>
        <v>0</v>
      </c>
      <c r="AQ621" s="109">
        <f>6*IF(AND(AQ619=C619,AK621=D622),1,0)</f>
        <v>0</v>
      </c>
      <c r="AR621" s="109">
        <f>7*IF(AND(AR619=C619,AK621=D622),1,0)</f>
        <v>0</v>
      </c>
      <c r="AS621" s="109">
        <f>8*IF(AND(AS619=C619,AK621=D622),1,0)</f>
        <v>0</v>
      </c>
      <c r="AT621" s="109">
        <f>9*IF(AND(AT619=C619,AK621=D622),1,0)</f>
        <v>0</v>
      </c>
      <c r="AU621" s="109">
        <f>10*IF(AND(AU619=C619,AK621=D622),1,0)</f>
        <v>0</v>
      </c>
      <c r="AV621" s="126"/>
      <c r="AW621" s="126">
        <v>5</v>
      </c>
      <c r="AX621" s="109">
        <v>0</v>
      </c>
      <c r="AY621" s="109">
        <v>0</v>
      </c>
      <c r="AZ621" s="109">
        <v>0</v>
      </c>
      <c r="BA621" s="109">
        <v>0</v>
      </c>
      <c r="BB621" s="109">
        <v>0</v>
      </c>
      <c r="BC621" s="109">
        <v>0</v>
      </c>
      <c r="BD621" s="109">
        <v>0</v>
      </c>
      <c r="BE621" s="109">
        <v>0</v>
      </c>
      <c r="BF621" s="109">
        <v>0</v>
      </c>
      <c r="BG621" s="109">
        <v>0</v>
      </c>
      <c r="BI621" s="176"/>
      <c r="BJ621" s="176"/>
      <c r="BK621" s="176"/>
      <c r="BL621" s="176"/>
      <c r="BM621" s="176"/>
      <c r="BN621" s="176"/>
      <c r="BO621" s="176"/>
      <c r="BP621" s="176"/>
    </row>
    <row r="622" spans="1:59" ht="15">
      <c r="A622" s="56"/>
      <c r="B622" s="206" t="s">
        <v>62</v>
      </c>
      <c r="C622" s="208">
        <f>C616+1</f>
        <v>99</v>
      </c>
      <c r="D622" s="129">
        <f>SUM(E621:S621)</f>
        <v>0</v>
      </c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17"/>
      <c r="U622" s="82"/>
      <c r="V622" s="117"/>
      <c r="W622" s="117"/>
      <c r="Y622" s="122">
        <v>6</v>
      </c>
      <c r="Z622" s="108">
        <v>0</v>
      </c>
      <c r="AA622" s="109">
        <v>0</v>
      </c>
      <c r="AB622" s="109">
        <f>15*IF(AND(AB619=C619,Y622=D622),1,0)</f>
        <v>0</v>
      </c>
      <c r="AC622" s="109">
        <f>45*IF(AND(AC619=C619,Y622=D622),1,0)</f>
        <v>0</v>
      </c>
      <c r="AD622" s="109">
        <f>90*IF(AND(AD619=C619,Y622=D622),1,0)</f>
        <v>0</v>
      </c>
      <c r="AE622" s="109">
        <f>150*IF(AND(AE619=C619,Y622=D622),1,0)</f>
        <v>0</v>
      </c>
      <c r="AF622" s="109">
        <f>225*IF(AND(AF619=C619,Y622=D622),1,0)</f>
        <v>0</v>
      </c>
      <c r="AG622" s="109">
        <f>315*IF(AND(AG619=C619,Y622=D622),1,0)</f>
        <v>0</v>
      </c>
      <c r="AH622" s="109">
        <f>420*IF(AND(AH619=C619,Y622=D622),1,0)</f>
        <v>0</v>
      </c>
      <c r="AI622" s="109">
        <f>540*IF(AND(AI619=C619,Y622=D622),1,0)</f>
        <v>0</v>
      </c>
      <c r="AJ622" s="108"/>
      <c r="AK622" s="108">
        <v>6</v>
      </c>
      <c r="AL622" s="108">
        <v>0</v>
      </c>
      <c r="AM622" s="109">
        <f>6*IF(AND(AM619=C619,AK622=D622),1,0)</f>
        <v>0</v>
      </c>
      <c r="AN622" s="109">
        <f>12*IF(AND(AN619=C619,AK622=D622),1,0)</f>
        <v>0</v>
      </c>
      <c r="AO622" s="109">
        <f>18*IF(AND(AO619=C619,AK622=D622),1,0)</f>
        <v>0</v>
      </c>
      <c r="AP622" s="109">
        <f>24*IF(AND(AP619=C619,AK622=D622),1,0)</f>
        <v>0</v>
      </c>
      <c r="AQ622" s="109">
        <f>30*IF(AND(AQ619=C619,AK622=D622),1,0)</f>
        <v>0</v>
      </c>
      <c r="AR622" s="109">
        <f>36*IF(AND(AR619=C619,AK622=D622),1,0)</f>
        <v>0</v>
      </c>
      <c r="AS622" s="109">
        <f>42*IF(AND(AS619=C619,AK622=D622),1,0)</f>
        <v>0</v>
      </c>
      <c r="AT622" s="109">
        <f>48*IF(AND(AT619=C619,AK622=D622),1,0)</f>
        <v>0</v>
      </c>
      <c r="AU622" s="109">
        <f>54*IF(AND(AU619=C619,AK622=D622),1,0)</f>
        <v>0</v>
      </c>
      <c r="AV622" s="108"/>
      <c r="AW622" s="108">
        <v>6</v>
      </c>
      <c r="AX622" s="109">
        <f>1*IF(AND(AX619=C619,AW622=D622),1,0)</f>
        <v>0</v>
      </c>
      <c r="AY622" s="109">
        <f>1*IF(AND(AY619=C619,AW622=D622),1,0)</f>
        <v>0</v>
      </c>
      <c r="AZ622" s="109">
        <f>1*IF(AND(AZ619=C619,AW622=D622),1,0)</f>
        <v>0</v>
      </c>
      <c r="BA622" s="109">
        <f>1*IF(AND(BA619=C619,AW622=D622),1,0)</f>
        <v>0</v>
      </c>
      <c r="BB622" s="109">
        <f>1*IF(AND(BB619=C619,AW622=D622),1,0)</f>
        <v>0</v>
      </c>
      <c r="BC622" s="109">
        <f>1*IF(AND(BC619=C619,AW622=D622),1,0)</f>
        <v>0</v>
      </c>
      <c r="BD622" s="109">
        <f>1*IF(AND(BD619=C619,AW622=D622),1,0)</f>
        <v>0</v>
      </c>
      <c r="BE622" s="109">
        <f>1*IF(AND(BE619=C619,AW622=D622),1,0)</f>
        <v>0</v>
      </c>
      <c r="BF622" s="109">
        <f>1*IF(AND(BF619=C619,AW622=D622),1,0)</f>
        <v>0</v>
      </c>
      <c r="BG622" s="109">
        <f>1*IF(AND(BG619=C619,AW622=D622),1,0)</f>
        <v>0</v>
      </c>
    </row>
    <row r="623" spans="1:57" ht="12.75">
      <c r="A623" s="30"/>
      <c r="B623" s="31"/>
      <c r="T623" s="32"/>
      <c r="W623" s="92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I623" s="106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U623" s="80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</row>
    <row r="624" spans="1:20" ht="12.75">
      <c r="A624" s="30"/>
      <c r="B624" s="31"/>
      <c r="C624" s="41"/>
      <c r="D624" s="104"/>
      <c r="E624" s="41"/>
      <c r="F624" s="41"/>
      <c r="G624" s="41"/>
      <c r="T624" s="32"/>
    </row>
    <row r="625" spans="1:68" s="47" customFormat="1" ht="23.25">
      <c r="A625" s="42"/>
      <c r="B625" s="43">
        <f>IF(COUNTIF(E626:S626,"&gt;0")&gt;=6,"Cartão com","")</f>
      </c>
      <c r="C625" s="44">
        <f>IF(COUNTIF(E626:S626,"&gt;0")&gt;=6,COUNTIF(E626:S626,"&gt;0"),"")</f>
      </c>
      <c r="D625" s="102">
        <f>IF(COUNTIF(E626:S626,"&gt;0")&gt;=6,"dezenas","")</f>
      </c>
      <c r="E625" s="45">
        <v>1</v>
      </c>
      <c r="F625" s="46">
        <v>2</v>
      </c>
      <c r="G625" s="46">
        <v>3</v>
      </c>
      <c r="H625" s="45">
        <v>4</v>
      </c>
      <c r="I625" s="45">
        <v>5</v>
      </c>
      <c r="J625" s="45">
        <v>6</v>
      </c>
      <c r="K625" s="45">
        <v>7</v>
      </c>
      <c r="L625" s="45">
        <v>8</v>
      </c>
      <c r="M625" s="45">
        <v>9</v>
      </c>
      <c r="N625" s="45">
        <v>10</v>
      </c>
      <c r="O625" s="45">
        <v>11</v>
      </c>
      <c r="P625" s="45">
        <v>12</v>
      </c>
      <c r="Q625" s="45">
        <v>13</v>
      </c>
      <c r="R625" s="45">
        <v>14</v>
      </c>
      <c r="S625" s="45">
        <v>15</v>
      </c>
      <c r="T625" s="118"/>
      <c r="U625" s="128" t="s">
        <v>23</v>
      </c>
      <c r="V625" s="128" t="s">
        <v>24</v>
      </c>
      <c r="W625" s="128" t="s">
        <v>25</v>
      </c>
      <c r="Y625" s="121" t="s">
        <v>32</v>
      </c>
      <c r="Z625" s="122">
        <v>6</v>
      </c>
      <c r="AA625" s="122">
        <v>7</v>
      </c>
      <c r="AB625" s="122">
        <v>8</v>
      </c>
      <c r="AC625" s="122">
        <v>9</v>
      </c>
      <c r="AD625" s="122">
        <v>10</v>
      </c>
      <c r="AE625" s="122">
        <v>11</v>
      </c>
      <c r="AF625" s="122">
        <v>12</v>
      </c>
      <c r="AG625" s="122">
        <v>13</v>
      </c>
      <c r="AH625" s="122">
        <v>14</v>
      </c>
      <c r="AI625" s="122">
        <v>15</v>
      </c>
      <c r="AJ625" s="123"/>
      <c r="AK625" s="121" t="s">
        <v>33</v>
      </c>
      <c r="AL625" s="108">
        <v>6</v>
      </c>
      <c r="AM625" s="108">
        <v>7</v>
      </c>
      <c r="AN625" s="108">
        <v>8</v>
      </c>
      <c r="AO625" s="108">
        <v>9</v>
      </c>
      <c r="AP625" s="108">
        <v>10</v>
      </c>
      <c r="AQ625" s="108">
        <v>11</v>
      </c>
      <c r="AR625" s="108">
        <v>12</v>
      </c>
      <c r="AS625" s="108">
        <v>13</v>
      </c>
      <c r="AT625" s="108">
        <v>14</v>
      </c>
      <c r="AU625" s="108">
        <v>15</v>
      </c>
      <c r="AV625" s="123"/>
      <c r="AW625" s="121" t="s">
        <v>34</v>
      </c>
      <c r="AX625" s="108">
        <v>6</v>
      </c>
      <c r="AY625" s="108">
        <v>7</v>
      </c>
      <c r="AZ625" s="108">
        <v>8</v>
      </c>
      <c r="BA625" s="108">
        <v>9</v>
      </c>
      <c r="BB625" s="108">
        <v>10</v>
      </c>
      <c r="BC625" s="108">
        <v>11</v>
      </c>
      <c r="BD625" s="108">
        <v>12</v>
      </c>
      <c r="BE625" s="108">
        <v>13</v>
      </c>
      <c r="BF625" s="108">
        <v>14</v>
      </c>
      <c r="BG625" s="108">
        <v>15</v>
      </c>
      <c r="BI625" s="174" t="s">
        <v>54</v>
      </c>
      <c r="BJ625" s="226" t="s">
        <v>69</v>
      </c>
      <c r="BK625" s="226" t="s">
        <v>70</v>
      </c>
      <c r="BL625" s="226" t="s">
        <v>71</v>
      </c>
      <c r="BM625" s="226" t="s">
        <v>72</v>
      </c>
      <c r="BN625" s="226" t="s">
        <v>57</v>
      </c>
      <c r="BO625" s="226" t="s">
        <v>58</v>
      </c>
      <c r="BP625" s="226" t="s">
        <v>25</v>
      </c>
    </row>
    <row r="626" spans="1:68" s="51" customFormat="1" ht="18">
      <c r="A626" s="48" t="str">
        <f>A620</f>
        <v>Grupo</v>
      </c>
      <c r="B626" s="49" t="s">
        <v>12</v>
      </c>
      <c r="C626" s="50" t="s">
        <v>2</v>
      </c>
      <c r="D626" s="97" t="s">
        <v>15</v>
      </c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119"/>
      <c r="U626" s="127">
        <f>SUM(Z626:AI628)</f>
        <v>0</v>
      </c>
      <c r="V626" s="127">
        <f>SUM(AL626:AU628)</f>
        <v>0</v>
      </c>
      <c r="W626" s="127">
        <f>SUM(AX626:BG628)</f>
        <v>0</v>
      </c>
      <c r="Y626" s="122">
        <v>4</v>
      </c>
      <c r="Z626" s="109">
        <f>1*IF(AND(Z625=C625,Y626=D628),1,0)</f>
        <v>0</v>
      </c>
      <c r="AA626" s="109">
        <f>3*IF(AND(AA625=C625,Y626=D628),1,0)</f>
        <v>0</v>
      </c>
      <c r="AB626" s="109">
        <f>6*IF(AND(AB625=C625,Y626=D628),1,0)</f>
        <v>0</v>
      </c>
      <c r="AC626" s="109">
        <f>10*IF(AND(AC625=C625,Y626=D628),1,0)</f>
        <v>0</v>
      </c>
      <c r="AD626" s="109">
        <f>15*IF(AND(AD625=C625,Y626=D628),1,0)</f>
        <v>0</v>
      </c>
      <c r="AE626" s="109">
        <f>21*IF(AND(AE625=C625,Y626=D628),1,0)</f>
        <v>0</v>
      </c>
      <c r="AF626" s="109">
        <f>28*IF(AND(AF625=C625,Y626=D628),1,0)</f>
        <v>0</v>
      </c>
      <c r="AG626" s="109">
        <f>36*IF(AND(AG625=C625,Y626=D628),1,0)</f>
        <v>0</v>
      </c>
      <c r="AH626" s="109">
        <f>45*IF(AND(AH625=C625,Y626=D628),1,0)</f>
        <v>0</v>
      </c>
      <c r="AI626" s="109">
        <f>55*IF(AND(AI625=C625,Y626=D628),1,0)</f>
        <v>0</v>
      </c>
      <c r="AJ626" s="124"/>
      <c r="AK626" s="109">
        <v>4</v>
      </c>
      <c r="AL626" s="109">
        <v>0</v>
      </c>
      <c r="AM626" s="109">
        <v>0</v>
      </c>
      <c r="AN626" s="109">
        <v>0</v>
      </c>
      <c r="AO626" s="109">
        <v>0</v>
      </c>
      <c r="AP626" s="109">
        <v>0</v>
      </c>
      <c r="AQ626" s="109">
        <v>0</v>
      </c>
      <c r="AR626" s="109">
        <v>0</v>
      </c>
      <c r="AS626" s="109">
        <v>0</v>
      </c>
      <c r="AT626" s="109">
        <v>0</v>
      </c>
      <c r="AU626" s="109">
        <v>0</v>
      </c>
      <c r="AV626" s="124"/>
      <c r="AW626" s="109">
        <v>4</v>
      </c>
      <c r="AX626" s="109">
        <v>0</v>
      </c>
      <c r="AY626" s="109">
        <v>0</v>
      </c>
      <c r="AZ626" s="109">
        <v>0</v>
      </c>
      <c r="BA626" s="109">
        <v>0</v>
      </c>
      <c r="BB626" s="109">
        <v>0</v>
      </c>
      <c r="BC626" s="109">
        <v>0</v>
      </c>
      <c r="BD626" s="109">
        <v>0</v>
      </c>
      <c r="BE626" s="109">
        <v>0</v>
      </c>
      <c r="BF626" s="109">
        <v>0</v>
      </c>
      <c r="BG626" s="109">
        <v>0</v>
      </c>
      <c r="BI626" s="176"/>
      <c r="BJ626" s="175">
        <f aca="true" t="shared" si="204" ref="BJ626:BP626">IF($D627="","",IF($D627=BJ625,"X",""))</f>
      </c>
      <c r="BK626" s="175">
        <f t="shared" si="204"/>
      </c>
      <c r="BL626" s="175">
        <f t="shared" si="204"/>
      </c>
      <c r="BM626" s="175">
        <f t="shared" si="204"/>
      </c>
      <c r="BN626" s="175">
        <f t="shared" si="204"/>
      </c>
      <c r="BO626" s="175">
        <f t="shared" si="204"/>
      </c>
      <c r="BP626" s="175">
        <f t="shared" si="204"/>
      </c>
    </row>
    <row r="627" spans="1:68" s="55" customFormat="1" ht="12.75">
      <c r="A627" s="52" t="str">
        <f>A621</f>
        <v>001</v>
      </c>
      <c r="B627" s="53">
        <f>IF(AND(C625&gt;=6,C625&lt;&gt;"",B$27&lt;&gt;""),B$27,"")</f>
      </c>
      <c r="C627" s="38">
        <f>IF(AND(C625&gt;0,C625&lt;&gt;"",C$27&lt;&gt;""),C$27,"")</f>
      </c>
      <c r="D627" s="201">
        <f>IF(AND(C625&gt;=6,B627&lt;&gt;"",C627&lt;&gt;""),CHOOSE(SUM(E627:S627)+1,"0","1","2","3","Quadra","Quina","SENA","Verifique","Verifique","Verifique","Verifique","Verifique","Verifique","Verifique","Verifique","Verifique"),"")</f>
      </c>
      <c r="E627" s="54">
        <f aca="true" t="shared" si="205" ref="E627:S627">IF(E626&lt;&gt;"",IF(SUMIF($E$27:$J$27,E626,$E$27:$J$27)=E626,1,0),0)</f>
        <v>0</v>
      </c>
      <c r="F627" s="54">
        <f t="shared" si="205"/>
        <v>0</v>
      </c>
      <c r="G627" s="54">
        <f t="shared" si="205"/>
        <v>0</v>
      </c>
      <c r="H627" s="54">
        <f t="shared" si="205"/>
        <v>0</v>
      </c>
      <c r="I627" s="54">
        <f t="shared" si="205"/>
        <v>0</v>
      </c>
      <c r="J627" s="54">
        <f t="shared" si="205"/>
        <v>0</v>
      </c>
      <c r="K627" s="54">
        <f t="shared" si="205"/>
        <v>0</v>
      </c>
      <c r="L627" s="54">
        <f t="shared" si="205"/>
        <v>0</v>
      </c>
      <c r="M627" s="54">
        <f t="shared" si="205"/>
        <v>0</v>
      </c>
      <c r="N627" s="54">
        <f t="shared" si="205"/>
        <v>0</v>
      </c>
      <c r="O627" s="54">
        <f t="shared" si="205"/>
        <v>0</v>
      </c>
      <c r="P627" s="54">
        <f t="shared" si="205"/>
        <v>0</v>
      </c>
      <c r="Q627" s="54">
        <f t="shared" si="205"/>
        <v>0</v>
      </c>
      <c r="R627" s="54">
        <f t="shared" si="205"/>
        <v>0</v>
      </c>
      <c r="S627" s="54">
        <f t="shared" si="205"/>
        <v>0</v>
      </c>
      <c r="T627" s="120"/>
      <c r="Y627" s="125">
        <v>5</v>
      </c>
      <c r="Z627" s="126">
        <v>0</v>
      </c>
      <c r="AA627" s="109">
        <f>5*IF(AND(AA625=C625,Y627=D628),1,0)</f>
        <v>0</v>
      </c>
      <c r="AB627" s="109">
        <f>15*IF(AND(AB625=C625,Y627=D628),1,0)</f>
        <v>0</v>
      </c>
      <c r="AC627" s="109">
        <f>30*IF(AND(AC625=C625,Y627=D628),1,0)</f>
        <v>0</v>
      </c>
      <c r="AD627" s="109">
        <f>50*IF(AND(AD625=C625,Y627=D628),1,0)</f>
        <v>0</v>
      </c>
      <c r="AE627" s="109">
        <f>75*IF(AND(AE625=C625,Y627=D628),1,0)</f>
        <v>0</v>
      </c>
      <c r="AF627" s="109">
        <f>105*IF(AND(AF625=C625,Y627=D628),1,0)</f>
        <v>0</v>
      </c>
      <c r="AG627" s="109">
        <f>140*IF(AND(AG625=C625,Y627=D628),1,0)</f>
        <v>0</v>
      </c>
      <c r="AH627" s="109">
        <f>180*IF(AND(AH625=C625,Y627=D628),1,0)</f>
        <v>0</v>
      </c>
      <c r="AI627" s="109">
        <f>225*IF(AND(AI625=C625,Y627=D628),1,0)</f>
        <v>0</v>
      </c>
      <c r="AJ627" s="126"/>
      <c r="AK627" s="126">
        <v>5</v>
      </c>
      <c r="AL627" s="109">
        <f>1*IF(AND(AL625=C625,AK627=D628),1,0)</f>
        <v>0</v>
      </c>
      <c r="AM627" s="109">
        <f>2*IF(AND(AM625=C625,AK627=D628),1,0)</f>
        <v>0</v>
      </c>
      <c r="AN627" s="109">
        <f>3*IF(AND(AN625=C625,AK627=D628),1,0)</f>
        <v>0</v>
      </c>
      <c r="AO627" s="109">
        <f>4*IF(AND(AO625=C625,AK627=D628),1,0)</f>
        <v>0</v>
      </c>
      <c r="AP627" s="109">
        <f>5*IF(AND(AP625=C625,AK627=D628),1,0)</f>
        <v>0</v>
      </c>
      <c r="AQ627" s="109">
        <f>6*IF(AND(AQ625=C625,AK627=D628),1,0)</f>
        <v>0</v>
      </c>
      <c r="AR627" s="109">
        <f>7*IF(AND(AR625=C625,AK627=D628),1,0)</f>
        <v>0</v>
      </c>
      <c r="AS627" s="109">
        <f>8*IF(AND(AS625=C625,AK627=D628),1,0)</f>
        <v>0</v>
      </c>
      <c r="AT627" s="109">
        <f>9*IF(AND(AT625=C625,AK627=D628),1,0)</f>
        <v>0</v>
      </c>
      <c r="AU627" s="109">
        <f>10*IF(AND(AU625=C625,AK627=D628),1,0)</f>
        <v>0</v>
      </c>
      <c r="AV627" s="126"/>
      <c r="AW627" s="126">
        <v>5</v>
      </c>
      <c r="AX627" s="109">
        <v>0</v>
      </c>
      <c r="AY627" s="109">
        <v>0</v>
      </c>
      <c r="AZ627" s="109">
        <v>0</v>
      </c>
      <c r="BA627" s="109">
        <v>0</v>
      </c>
      <c r="BB627" s="109">
        <v>0</v>
      </c>
      <c r="BC627" s="109">
        <v>0</v>
      </c>
      <c r="BD627" s="109">
        <v>0</v>
      </c>
      <c r="BE627" s="109">
        <v>0</v>
      </c>
      <c r="BF627" s="109">
        <v>0</v>
      </c>
      <c r="BG627" s="109">
        <v>0</v>
      </c>
      <c r="BI627" s="176"/>
      <c r="BJ627" s="176"/>
      <c r="BK627" s="176"/>
      <c r="BL627" s="176"/>
      <c r="BM627" s="176"/>
      <c r="BN627" s="176"/>
      <c r="BO627" s="176"/>
      <c r="BP627" s="176"/>
    </row>
    <row r="628" spans="1:59" ht="15">
      <c r="A628" s="56"/>
      <c r="B628" s="206" t="s">
        <v>62</v>
      </c>
      <c r="C628" s="208">
        <f>C622+1</f>
        <v>100</v>
      </c>
      <c r="D628" s="129">
        <f>SUM(E627:S627)</f>
        <v>0</v>
      </c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17"/>
      <c r="U628" s="82"/>
      <c r="V628" s="117"/>
      <c r="W628" s="117"/>
      <c r="Y628" s="122">
        <v>6</v>
      </c>
      <c r="Z628" s="108">
        <v>0</v>
      </c>
      <c r="AA628" s="109">
        <v>0</v>
      </c>
      <c r="AB628" s="109">
        <f>15*IF(AND(AB625=C625,Y628=D628),1,0)</f>
        <v>0</v>
      </c>
      <c r="AC628" s="109">
        <f>45*IF(AND(AC625=C625,Y628=D628),1,0)</f>
        <v>0</v>
      </c>
      <c r="AD628" s="109">
        <f>90*IF(AND(AD625=C625,Y628=D628),1,0)</f>
        <v>0</v>
      </c>
      <c r="AE628" s="109">
        <f>150*IF(AND(AE625=C625,Y628=D628),1,0)</f>
        <v>0</v>
      </c>
      <c r="AF628" s="109">
        <f>225*IF(AND(AF625=C625,Y628=D628),1,0)</f>
        <v>0</v>
      </c>
      <c r="AG628" s="109">
        <f>315*IF(AND(AG625=C625,Y628=D628),1,0)</f>
        <v>0</v>
      </c>
      <c r="AH628" s="109">
        <f>420*IF(AND(AH625=C625,Y628=D628),1,0)</f>
        <v>0</v>
      </c>
      <c r="AI628" s="109">
        <f>540*IF(AND(AI625=C625,Y628=D628),1,0)</f>
        <v>0</v>
      </c>
      <c r="AJ628" s="108"/>
      <c r="AK628" s="108">
        <v>6</v>
      </c>
      <c r="AL628" s="108">
        <v>0</v>
      </c>
      <c r="AM628" s="109">
        <f>6*IF(AND(AM625=C625,AK628=D628),1,0)</f>
        <v>0</v>
      </c>
      <c r="AN628" s="109">
        <f>12*IF(AND(AN625=C625,AK628=D628),1,0)</f>
        <v>0</v>
      </c>
      <c r="AO628" s="109">
        <f>18*IF(AND(AO625=C625,AK628=D628),1,0)</f>
        <v>0</v>
      </c>
      <c r="AP628" s="109">
        <f>24*IF(AND(AP625=C625,AK628=D628),1,0)</f>
        <v>0</v>
      </c>
      <c r="AQ628" s="109">
        <f>30*IF(AND(AQ625=C625,AK628=D628),1,0)</f>
        <v>0</v>
      </c>
      <c r="AR628" s="109">
        <f>36*IF(AND(AR625=C625,AK628=D628),1,0)</f>
        <v>0</v>
      </c>
      <c r="AS628" s="109">
        <f>42*IF(AND(AS625=C625,AK628=D628),1,0)</f>
        <v>0</v>
      </c>
      <c r="AT628" s="109">
        <f>48*IF(AND(AT625=C625,AK628=D628),1,0)</f>
        <v>0</v>
      </c>
      <c r="AU628" s="109">
        <f>54*IF(AND(AU625=C625,AK628=D628),1,0)</f>
        <v>0</v>
      </c>
      <c r="AV628" s="108"/>
      <c r="AW628" s="108">
        <v>6</v>
      </c>
      <c r="AX628" s="109">
        <f>1*IF(AND(AX625=C625,AW628=D628),1,0)</f>
        <v>0</v>
      </c>
      <c r="AY628" s="109">
        <f>1*IF(AND(AY625=C625,AW628=D628),1,0)</f>
        <v>0</v>
      </c>
      <c r="AZ628" s="109">
        <f>1*IF(AND(AZ625=C625,AW628=D628),1,0)</f>
        <v>0</v>
      </c>
      <c r="BA628" s="109">
        <f>1*IF(AND(BA625=C625,AW628=D628),1,0)</f>
        <v>0</v>
      </c>
      <c r="BB628" s="109">
        <f>1*IF(AND(BB625=C625,AW628=D628),1,0)</f>
        <v>0</v>
      </c>
      <c r="BC628" s="109">
        <f>1*IF(AND(BC625=C625,AW628=D628),1,0)</f>
        <v>0</v>
      </c>
      <c r="BD628" s="109">
        <f>1*IF(AND(BD625=C625,AW628=D628),1,0)</f>
        <v>0</v>
      </c>
      <c r="BE628" s="109">
        <f>1*IF(AND(BE625=C625,AW628=D628),1,0)</f>
        <v>0</v>
      </c>
      <c r="BF628" s="109">
        <f>1*IF(AND(BF625=C625,AW628=D628),1,0)</f>
        <v>0</v>
      </c>
      <c r="BG628" s="109">
        <f>1*IF(AND(BG625=C625,AW628=D628),1,0)</f>
        <v>0</v>
      </c>
    </row>
    <row r="629" spans="1:57" ht="12.75">
      <c r="A629" s="30"/>
      <c r="B629" s="31"/>
      <c r="T629" s="32"/>
      <c r="W629" s="92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I629" s="106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U629" s="80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</row>
    <row r="630" spans="1:20" ht="12.75">
      <c r="A630" s="30"/>
      <c r="B630" s="31"/>
      <c r="C630" s="41"/>
      <c r="D630" s="104"/>
      <c r="E630" s="41"/>
      <c r="F630" s="41"/>
      <c r="G630" s="41"/>
      <c r="T630" s="32"/>
    </row>
    <row r="631" spans="1:20" ht="12.75">
      <c r="A631" s="30"/>
      <c r="B631" s="31"/>
      <c r="T631" s="32"/>
    </row>
    <row r="632" spans="1:20" ht="12.75">
      <c r="A632" s="30"/>
      <c r="B632" s="31"/>
      <c r="T632" s="32"/>
    </row>
    <row r="633" spans="1:20" ht="12.75">
      <c r="A633" s="30"/>
      <c r="B633" s="31"/>
      <c r="T633" s="32"/>
    </row>
    <row r="634" spans="1:20" ht="12.75">
      <c r="A634" s="30"/>
      <c r="B634" s="31"/>
      <c r="T634" s="32"/>
    </row>
    <row r="635" spans="1:20" ht="12.75">
      <c r="A635" s="30"/>
      <c r="B635" s="31"/>
      <c r="T635" s="32"/>
    </row>
    <row r="636" spans="1:20" ht="12.75">
      <c r="A636" s="30"/>
      <c r="B636" s="31"/>
      <c r="T636" s="32"/>
    </row>
    <row r="637" spans="1:20" ht="12.75">
      <c r="A637" s="30"/>
      <c r="B637" s="31"/>
      <c r="T637" s="32"/>
    </row>
    <row r="638" spans="1:20" ht="12.75">
      <c r="A638" s="30"/>
      <c r="B638" s="31"/>
      <c r="T638" s="32"/>
    </row>
    <row r="639" spans="1:20" ht="12.75">
      <c r="A639" s="30"/>
      <c r="B639" s="31"/>
      <c r="T639" s="32"/>
    </row>
    <row r="640" spans="1:20" ht="12.75">
      <c r="A640" s="30"/>
      <c r="B640" s="31"/>
      <c r="T640" s="32"/>
    </row>
    <row r="641" spans="1:20" ht="12.75">
      <c r="A641" s="30"/>
      <c r="B641" s="31"/>
      <c r="T641" s="32"/>
    </row>
    <row r="642" spans="1:20" ht="12.75">
      <c r="A642" s="30"/>
      <c r="B642" s="31"/>
      <c r="T642" s="32"/>
    </row>
    <row r="643" spans="1:20" ht="12.75">
      <c r="A643" s="30"/>
      <c r="B643" s="31"/>
      <c r="T643" s="32"/>
    </row>
    <row r="644" spans="1:20" ht="12.75">
      <c r="A644" s="30"/>
      <c r="B644" s="31"/>
      <c r="T644" s="32"/>
    </row>
    <row r="645" spans="1:20" ht="12.75">
      <c r="A645" s="30"/>
      <c r="B645" s="31"/>
      <c r="T645" s="32"/>
    </row>
    <row r="646" spans="1:20" ht="12.75">
      <c r="A646" s="30"/>
      <c r="B646" s="31"/>
      <c r="T646" s="32"/>
    </row>
    <row r="647" spans="1:20" ht="12.75">
      <c r="A647" s="30"/>
      <c r="B647" s="31"/>
      <c r="T647" s="32"/>
    </row>
    <row r="648" spans="1:20" ht="12.75">
      <c r="A648" s="30"/>
      <c r="B648" s="31"/>
      <c r="T648" s="32"/>
    </row>
    <row r="649" spans="1:20" ht="12.75">
      <c r="A649" s="30"/>
      <c r="B649" s="31"/>
      <c r="T649" s="32"/>
    </row>
    <row r="650" spans="1:20" ht="12.75">
      <c r="A650" s="30"/>
      <c r="B650" s="31"/>
      <c r="T650" s="32"/>
    </row>
    <row r="651" spans="1:20" ht="12.75">
      <c r="A651" s="30"/>
      <c r="B651" s="31"/>
      <c r="T651" s="32"/>
    </row>
    <row r="652" spans="1:20" ht="12.75">
      <c r="A652" s="30"/>
      <c r="B652" s="31"/>
      <c r="T652" s="32"/>
    </row>
    <row r="653" spans="1:20" ht="12.75">
      <c r="A653" s="30"/>
      <c r="B653" s="31"/>
      <c r="T653" s="32"/>
    </row>
    <row r="654" spans="1:20" ht="12.75">
      <c r="A654" s="30"/>
      <c r="B654" s="31"/>
      <c r="T654" s="32"/>
    </row>
    <row r="655" spans="1:20" ht="12.75">
      <c r="A655" s="30"/>
      <c r="B655" s="31"/>
      <c r="T655" s="32"/>
    </row>
    <row r="656" spans="1:20" ht="12.75">
      <c r="A656" s="30"/>
      <c r="B656" s="31"/>
      <c r="T656" s="32"/>
    </row>
    <row r="657" spans="1:20" ht="12.75">
      <c r="A657" s="30"/>
      <c r="B657" s="31"/>
      <c r="T657" s="32"/>
    </row>
    <row r="658" spans="1:20" ht="12.75">
      <c r="A658" s="30"/>
      <c r="B658" s="31"/>
      <c r="T658" s="32"/>
    </row>
    <row r="659" spans="1:20" ht="12.75">
      <c r="A659" s="30"/>
      <c r="B659" s="31"/>
      <c r="T659" s="32"/>
    </row>
    <row r="660" spans="1:20" ht="12.75">
      <c r="A660" s="30"/>
      <c r="B660" s="31"/>
      <c r="T660" s="32"/>
    </row>
    <row r="661" spans="1:20" ht="12.75">
      <c r="A661" s="30"/>
      <c r="B661" s="31"/>
      <c r="T661" s="32"/>
    </row>
    <row r="662" spans="1:20" ht="12.75">
      <c r="A662" s="30"/>
      <c r="B662" s="31"/>
      <c r="T662" s="32"/>
    </row>
    <row r="663" spans="1:20" ht="12.75">
      <c r="A663" s="30"/>
      <c r="B663" s="31"/>
      <c r="T663" s="32"/>
    </row>
    <row r="664" spans="1:20" ht="12.75">
      <c r="A664" s="30"/>
      <c r="B664" s="31"/>
      <c r="T664" s="32"/>
    </row>
    <row r="665" spans="1:20" ht="12.75">
      <c r="A665" s="30"/>
      <c r="B665" s="31"/>
      <c r="T665" s="32"/>
    </row>
    <row r="666" spans="1:20" ht="12.75">
      <c r="A666" s="30"/>
      <c r="B666" s="31"/>
      <c r="T666" s="32"/>
    </row>
  </sheetData>
  <sheetProtection password="C62D" sheet="1" objects="1" scenarios="1"/>
  <mergeCells count="8">
    <mergeCell ref="S5:T5"/>
    <mergeCell ref="U5:W5"/>
    <mergeCell ref="AS21:AU21"/>
    <mergeCell ref="AV21:AW21"/>
    <mergeCell ref="U21:W21"/>
    <mergeCell ref="X21:Y21"/>
    <mergeCell ref="AF21:AH21"/>
    <mergeCell ref="AI21:AJ21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1"/>
  <sheetViews>
    <sheetView workbookViewId="0" topLeftCell="A1">
      <selection activeCell="E22" sqref="E22"/>
    </sheetView>
  </sheetViews>
  <sheetFormatPr defaultColWidth="9.140625" defaultRowHeight="12.75"/>
  <cols>
    <col min="1" max="3" width="9.140625" style="1" customWidth="1"/>
    <col min="4" max="4" width="9.140625" style="103" customWidth="1"/>
    <col min="5" max="16384" width="9.140625" style="1" customWidth="1"/>
  </cols>
  <sheetData/>
  <sheetProtection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1"/>
  <sheetViews>
    <sheetView workbookViewId="0" topLeftCell="A1">
      <selection activeCell="C8" sqref="C8"/>
    </sheetView>
  </sheetViews>
  <sheetFormatPr defaultColWidth="9.140625" defaultRowHeight="12.75"/>
  <cols>
    <col min="1" max="3" width="9.140625" style="1" customWidth="1"/>
    <col min="4" max="4" width="9.140625" style="103" customWidth="1"/>
    <col min="5" max="16384" width="9.140625" style="1" customWidth="1"/>
  </cols>
  <sheetData/>
  <sheetProtection/>
  <printOptions/>
  <pageMargins left="0.75" right="0.75" top="1" bottom="1" header="0.492125985" footer="0.49212598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1"/>
  <sheetViews>
    <sheetView workbookViewId="0" topLeftCell="A1">
      <selection activeCell="H23" sqref="H23"/>
    </sheetView>
  </sheetViews>
  <sheetFormatPr defaultColWidth="9.140625" defaultRowHeight="12.75"/>
  <cols>
    <col min="1" max="3" width="9.140625" style="1" customWidth="1"/>
    <col min="4" max="4" width="9.140625" style="103" customWidth="1"/>
    <col min="5" max="16384" width="9.140625" style="1" customWidth="1"/>
  </cols>
  <sheetData/>
  <sheetProtection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1"/>
  <sheetViews>
    <sheetView workbookViewId="0" topLeftCell="A1">
      <selection activeCell="C18" sqref="C18"/>
    </sheetView>
  </sheetViews>
  <sheetFormatPr defaultColWidth="9.140625" defaultRowHeight="12.75"/>
  <cols>
    <col min="1" max="3" width="9.140625" style="1" customWidth="1"/>
    <col min="4" max="4" width="9.140625" style="103" customWidth="1"/>
    <col min="5" max="16384" width="9.140625" style="1" customWidth="1"/>
  </cols>
  <sheetData/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A1"/>
  <sheetViews>
    <sheetView workbookViewId="0" topLeftCell="A1">
      <selection activeCell="C21" sqref="C21"/>
    </sheetView>
  </sheetViews>
  <sheetFormatPr defaultColWidth="9.140625" defaultRowHeight="12.75"/>
  <cols>
    <col min="1" max="3" width="9.140625" style="1" customWidth="1"/>
    <col min="4" max="4" width="9.140625" style="103" customWidth="1"/>
    <col min="5" max="16384" width="9.140625" style="1" customWidth="1"/>
  </cols>
  <sheetData/>
  <sheetProtection/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1"/>
  <sheetViews>
    <sheetView workbookViewId="0" topLeftCell="A1">
      <selection activeCell="D19" sqref="D19"/>
    </sheetView>
  </sheetViews>
  <sheetFormatPr defaultColWidth="9.140625" defaultRowHeight="12.75"/>
  <cols>
    <col min="1" max="3" width="9.140625" style="1" customWidth="1"/>
    <col min="4" max="4" width="9.140625" style="103" customWidth="1"/>
    <col min="5" max="16384" width="9.140625" style="1" customWidth="1"/>
  </cols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Carlos</dc:creator>
  <cp:keywords/>
  <dc:description/>
  <cp:lastModifiedBy>Jose Carlos</cp:lastModifiedBy>
  <dcterms:created xsi:type="dcterms:W3CDTF">2014-12-28T11:31:01Z</dcterms:created>
  <dcterms:modified xsi:type="dcterms:W3CDTF">2015-08-30T10:45:51Z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